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G53" i="3" l="1"/>
  <c r="I79" i="2"/>
  <c r="G108" i="2"/>
  <c r="J108" i="2" s="1"/>
  <c r="D108" i="2"/>
  <c r="E90" i="2"/>
  <c r="I13" i="2"/>
  <c r="H13" i="2"/>
  <c r="F13" i="2"/>
  <c r="E13" i="2"/>
  <c r="I109" i="2"/>
  <c r="I113" i="2"/>
  <c r="H106" i="2"/>
  <c r="H18" i="3" l="1"/>
  <c r="E86" i="2" l="1"/>
  <c r="E80" i="2" s="1"/>
  <c r="H151" i="2"/>
  <c r="E151" i="2"/>
  <c r="K153" i="2"/>
  <c r="G153" i="2"/>
  <c r="D153" i="2"/>
  <c r="I135" i="2"/>
  <c r="K92" i="2" l="1"/>
  <c r="I76" i="2" l="1"/>
  <c r="H32" i="2" l="1"/>
  <c r="G45" i="3" l="1"/>
  <c r="H148" i="2"/>
  <c r="I20" i="2"/>
  <c r="H41" i="2" l="1"/>
  <c r="H137" i="2" l="1"/>
  <c r="F67" i="2"/>
  <c r="E148" i="2"/>
  <c r="F135" i="2"/>
  <c r="G16" i="2" l="1"/>
  <c r="I67" i="2" l="1"/>
  <c r="I25" i="3" l="1"/>
  <c r="I41" i="2"/>
  <c r="F41" i="2"/>
  <c r="F59" i="3" l="1"/>
  <c r="G50" i="3"/>
  <c r="G19" i="3"/>
  <c r="H103" i="2" l="1"/>
  <c r="G17" i="3" l="1"/>
  <c r="E32" i="2" l="1"/>
  <c r="L18" i="2"/>
  <c r="G22" i="3" l="1"/>
  <c r="L128" i="2"/>
  <c r="L127" i="2"/>
  <c r="L126" i="2"/>
  <c r="L125" i="2"/>
  <c r="K128" i="2"/>
  <c r="K127" i="2"/>
  <c r="K126" i="2"/>
  <c r="K125" i="2"/>
  <c r="G128" i="2"/>
  <c r="D128" i="2"/>
  <c r="F139" i="2"/>
  <c r="G71" i="2"/>
  <c r="D71" i="2"/>
  <c r="H35" i="2"/>
  <c r="K18" i="2"/>
  <c r="D18" i="2"/>
  <c r="J128" i="2" l="1"/>
  <c r="J71" i="2"/>
  <c r="J18" i="2"/>
  <c r="I57" i="2"/>
  <c r="I53" i="2"/>
  <c r="I132" i="2"/>
  <c r="F129" i="2" l="1"/>
  <c r="F124" i="2" s="1"/>
  <c r="H57" i="2"/>
  <c r="I18" i="3" l="1"/>
  <c r="H88" i="2"/>
  <c r="H53" i="2"/>
  <c r="D154" i="2"/>
  <c r="G154" i="2"/>
  <c r="E49" i="2" l="1"/>
  <c r="E48" i="2" s="1"/>
  <c r="I38" i="2" l="1"/>
  <c r="D45" i="3" l="1"/>
  <c r="K13" i="3" l="1"/>
  <c r="H139" i="2"/>
  <c r="F74" i="2" l="1"/>
  <c r="G121" i="2" l="1"/>
  <c r="G127" i="2"/>
  <c r="D127" i="2"/>
  <c r="D121" i="2"/>
  <c r="G112" i="2"/>
  <c r="G111" i="2"/>
  <c r="G115" i="2"/>
  <c r="J127" i="2" l="1"/>
  <c r="G82" i="2"/>
  <c r="D82" i="2"/>
  <c r="G78" i="2"/>
  <c r="D78" i="2"/>
  <c r="J78" i="2" l="1"/>
  <c r="J82" i="2"/>
  <c r="D56" i="2"/>
  <c r="E35" i="2"/>
  <c r="I119" i="2" l="1"/>
  <c r="F119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50" i="2"/>
  <c r="D150" i="2"/>
  <c r="E137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D152" i="2" l="1"/>
  <c r="L15" i="3"/>
  <c r="K15" i="3"/>
  <c r="L155" i="2"/>
  <c r="K155" i="2"/>
  <c r="L154" i="2"/>
  <c r="K154" i="2"/>
  <c r="J154" i="2"/>
  <c r="L152" i="2"/>
  <c r="K152" i="2"/>
  <c r="L149" i="2"/>
  <c r="K149" i="2"/>
  <c r="J149" i="2"/>
  <c r="I151" i="2"/>
  <c r="I147" i="2" s="1"/>
  <c r="F151" i="2"/>
  <c r="G93" i="2"/>
  <c r="D93" i="2"/>
  <c r="L151" i="2" l="1"/>
  <c r="J93" i="2"/>
  <c r="G151" i="2" l="1"/>
  <c r="D151" i="2"/>
  <c r="E98" i="2"/>
  <c r="H46" i="2"/>
  <c r="H147" i="2" l="1"/>
  <c r="G147" i="2"/>
  <c r="D147" i="2"/>
  <c r="E147" i="2"/>
  <c r="K151" i="2"/>
  <c r="D52" i="3"/>
  <c r="J52" i="3" s="1"/>
  <c r="K52" i="3"/>
  <c r="L52" i="3"/>
  <c r="G94" i="2" l="1"/>
  <c r="D94" i="2"/>
  <c r="J94" i="2" l="1"/>
  <c r="G81" i="2"/>
  <c r="D81" i="2"/>
  <c r="J81" i="2" l="1"/>
  <c r="L105" i="2"/>
  <c r="L104" i="2"/>
  <c r="K105" i="2"/>
  <c r="I103" i="2"/>
  <c r="E103" i="2"/>
  <c r="G105" i="2"/>
  <c r="D105" i="2"/>
  <c r="J105" i="2" l="1"/>
  <c r="I110" i="2"/>
  <c r="G72" i="2"/>
  <c r="D72" i="2"/>
  <c r="J72" i="2" l="1"/>
  <c r="E145" i="2"/>
  <c r="H145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10" i="2"/>
  <c r="F110" i="2"/>
  <c r="E110" i="2"/>
  <c r="I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H79" i="2" s="1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6" i="2"/>
  <c r="H156" i="2"/>
  <c r="F156" i="2"/>
  <c r="E156" i="2"/>
  <c r="I148" i="2"/>
  <c r="F148" i="2"/>
  <c r="F147" i="2" s="1"/>
  <c r="I137" i="2"/>
  <c r="F137" i="2"/>
  <c r="H135" i="2"/>
  <c r="I133" i="2"/>
  <c r="H133" i="2"/>
  <c r="H132" i="2" s="1"/>
  <c r="F133" i="2"/>
  <c r="E139" i="2"/>
  <c r="E135" i="2"/>
  <c r="E133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2" i="2" l="1"/>
  <c r="F79" i="2"/>
  <c r="J97" i="2"/>
  <c r="J98" i="2"/>
  <c r="K97" i="2"/>
  <c r="D100" i="2"/>
  <c r="J95" i="2"/>
  <c r="G80" i="2"/>
  <c r="L80" i="2"/>
  <c r="D80" i="2"/>
  <c r="J84" i="2"/>
  <c r="E79" i="2"/>
  <c r="J86" i="2"/>
  <c r="J90" i="2"/>
  <c r="K80" i="2"/>
  <c r="E11" i="4"/>
  <c r="F45" i="2"/>
  <c r="E45" i="2"/>
  <c r="F132" i="2"/>
  <c r="I45" i="2"/>
  <c r="H45" i="2"/>
  <c r="G158" i="2"/>
  <c r="G157" i="2"/>
  <c r="G156" i="2"/>
  <c r="G155" i="2"/>
  <c r="G152" i="2"/>
  <c r="J152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6" i="2"/>
  <c r="G125" i="2"/>
  <c r="G123" i="2"/>
  <c r="G120" i="2"/>
  <c r="G114" i="2"/>
  <c r="G110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8" i="2"/>
  <c r="D157" i="2"/>
  <c r="D156" i="2"/>
  <c r="D155" i="2"/>
  <c r="J151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1" i="2"/>
  <c r="D130" i="2"/>
  <c r="D126" i="2"/>
  <c r="D125" i="2"/>
  <c r="D123" i="2"/>
  <c r="D120" i="2"/>
  <c r="D115" i="2"/>
  <c r="D114" i="2"/>
  <c r="D112" i="2"/>
  <c r="D111" i="2"/>
  <c r="D110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26" i="2"/>
  <c r="J125" i="2"/>
  <c r="J15" i="2"/>
  <c r="J155" i="2"/>
  <c r="D37" i="2"/>
  <c r="J80" i="2"/>
  <c r="D45" i="2"/>
  <c r="G132" i="2"/>
  <c r="D119" i="2"/>
  <c r="D118" i="2" s="1"/>
  <c r="G119" i="2"/>
  <c r="G118" i="2" s="1"/>
  <c r="E9" i="4"/>
  <c r="D11" i="4"/>
  <c r="G45" i="2"/>
  <c r="K35" i="3"/>
  <c r="D57" i="3"/>
  <c r="I44" i="3"/>
  <c r="J144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8" i="2"/>
  <c r="L35" i="3"/>
  <c r="G18" i="3"/>
  <c r="J123" i="2"/>
  <c r="J112" i="2"/>
  <c r="L30" i="2"/>
  <c r="K30" i="2"/>
  <c r="J30" i="2"/>
  <c r="J131" i="2"/>
  <c r="H119" i="2"/>
  <c r="J111" i="2"/>
  <c r="H31" i="3"/>
  <c r="G31" i="3"/>
  <c r="E31" i="3"/>
  <c r="D31" i="3"/>
  <c r="D25" i="3"/>
  <c r="J35" i="3"/>
  <c r="I129" i="2"/>
  <c r="I124" i="2" s="1"/>
  <c r="H129" i="2"/>
  <c r="H124" i="2" s="1"/>
  <c r="E129" i="2"/>
  <c r="E124" i="2" s="1"/>
  <c r="K24" i="3"/>
  <c r="J24" i="3"/>
  <c r="I117" i="2" l="1"/>
  <c r="I116" i="2" s="1"/>
  <c r="D124" i="2"/>
  <c r="D129" i="2"/>
  <c r="G124" i="2"/>
  <c r="G129" i="2"/>
  <c r="H68" i="2"/>
  <c r="H67" i="2" s="1"/>
  <c r="G69" i="2"/>
  <c r="H118" i="2"/>
  <c r="H117" i="2" l="1"/>
  <c r="H116" i="2" s="1"/>
  <c r="G117" i="2"/>
  <c r="G116" i="2" s="1"/>
  <c r="G68" i="2"/>
  <c r="E12" i="2"/>
  <c r="D18" i="3"/>
  <c r="F18" i="3"/>
  <c r="G47" i="3"/>
  <c r="I20" i="3"/>
  <c r="H20" i="3"/>
  <c r="G20" i="3"/>
  <c r="F20" i="3"/>
  <c r="E20" i="3"/>
  <c r="D20" i="3"/>
  <c r="L157" i="2"/>
  <c r="K157" i="2"/>
  <c r="J157" i="2"/>
  <c r="L156" i="2"/>
  <c r="K156" i="2"/>
  <c r="J156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1" i="2"/>
  <c r="K141" i="2"/>
  <c r="J141" i="2"/>
  <c r="L140" i="2"/>
  <c r="K140" i="2"/>
  <c r="J140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0" i="2"/>
  <c r="K130" i="2"/>
  <c r="J130" i="2"/>
  <c r="L129" i="2"/>
  <c r="K129" i="2"/>
  <c r="J129" i="2"/>
  <c r="L124" i="2"/>
  <c r="K124" i="2"/>
  <c r="J124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8" i="2"/>
  <c r="F117" i="2" s="1"/>
  <c r="E119" i="2"/>
  <c r="H113" i="2"/>
  <c r="H109" i="2" s="1"/>
  <c r="F113" i="2"/>
  <c r="E113" i="2"/>
  <c r="E109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6" i="2"/>
  <c r="L116" i="2" s="1"/>
  <c r="L117" i="2"/>
  <c r="L26" i="2"/>
  <c r="F25" i="2"/>
  <c r="D26" i="2"/>
  <c r="E75" i="2"/>
  <c r="E74" i="2" s="1"/>
  <c r="D76" i="2"/>
  <c r="J76" i="2" s="1"/>
  <c r="E118" i="2"/>
  <c r="E117" i="2" s="1"/>
  <c r="E116" i="2" s="1"/>
  <c r="J119" i="2"/>
  <c r="H12" i="2"/>
  <c r="G13" i="2"/>
  <c r="F12" i="2"/>
  <c r="D13" i="2"/>
  <c r="D132" i="2"/>
  <c r="D117" i="2" s="1"/>
  <c r="D116" i="2" s="1"/>
  <c r="D20" i="2"/>
  <c r="J20" i="2" s="1"/>
  <c r="G109" i="2"/>
  <c r="G113" i="2"/>
  <c r="F109" i="2"/>
  <c r="D109" i="2" s="1"/>
  <c r="D113" i="2"/>
  <c r="D53" i="2"/>
  <c r="K20" i="2"/>
  <c r="E51" i="2"/>
  <c r="L53" i="2"/>
  <c r="E68" i="2"/>
  <c r="E67" i="2" s="1"/>
  <c r="K69" i="2"/>
  <c r="J69" i="2"/>
  <c r="K53" i="2"/>
  <c r="K25" i="3"/>
  <c r="K79" i="2"/>
  <c r="J79" i="2"/>
  <c r="K109" i="2"/>
  <c r="K113" i="2"/>
  <c r="K62" i="2"/>
  <c r="K57" i="2"/>
  <c r="K45" i="2"/>
  <c r="J45" i="2"/>
  <c r="L25" i="3"/>
  <c r="L9" i="3"/>
  <c r="K9" i="3"/>
  <c r="J9" i="3"/>
  <c r="L132" i="2"/>
  <c r="L139" i="2"/>
  <c r="K132" i="2"/>
  <c r="K139" i="2"/>
  <c r="J139" i="2"/>
  <c r="L118" i="2"/>
  <c r="L119" i="2"/>
  <c r="K119" i="2"/>
  <c r="L113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8" i="2"/>
  <c r="K117" i="2"/>
  <c r="K118" i="2"/>
  <c r="J26" i="2"/>
  <c r="D68" i="2"/>
  <c r="J68" i="2" s="1"/>
  <c r="J53" i="2"/>
  <c r="J132" i="2"/>
  <c r="L12" i="2"/>
  <c r="I24" i="4"/>
  <c r="I23" i="4" s="1"/>
  <c r="I22" i="4" s="1"/>
  <c r="G26" i="4"/>
  <c r="K12" i="2"/>
  <c r="J13" i="2"/>
  <c r="J109" i="2"/>
  <c r="D74" i="2"/>
  <c r="D75" i="2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3" i="2"/>
  <c r="K19" i="2"/>
  <c r="G19" i="2"/>
  <c r="L109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J75" i="2" l="1"/>
  <c r="F11" i="2"/>
  <c r="F9" i="2" s="1"/>
  <c r="K116" i="2"/>
  <c r="J117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6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<sst xmlns="http://schemas.openxmlformats.org/spreadsheetml/2006/main" count="791" uniqueCount="489">
  <si>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</si>
  <si>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</si>
  <si>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</si>
  <si>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</si>
  <si>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</si>
  <si>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</si>
  <si>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</si>
  <si>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</si>
  <si>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</si>
  <si>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</si>
  <si>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</si>
  <si>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</si>
  <si>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</si>
  <si>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</si>
  <si>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</si>
  <si>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</si>
  <si>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</si>
  <si>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</si>
  <si>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</si>
  <si>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</si>
  <si>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</si>
  <si>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</si>
  <si>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</si>
  <si>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</si>
  <si>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</si>
  <si>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</si>
  <si>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</si>
  <si>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</si>
  <si>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</si>
  <si>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</si>
  <si>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</si>
  <si>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</si>
  <si>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</si>
  <si>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</si>
  <si>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</si>
  <si>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</si>
  <si>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</si>
  <si>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</si>
  <si>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</si>
  <si>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</si>
  <si>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</si>
  <si>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</si>
  <si>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</si>
  <si>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</si>
  <si>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</si>
  <si>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</si>
  <si>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</si>
  <si>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</si>
  <si>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</si>
  <si>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</si>
  <si>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</si>
  <si>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</si>
  <si>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</si>
  <si>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</si>
  <si>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</si>
  <si>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</si>
  <si>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</si>
  <si>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</si>
  <si>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</si>
  <si>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</si>
  <si>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</si>
  <si>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</si>
  <si>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</si>
  <si>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</si>
  <si>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</si>
  <si>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</si>
  <si>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</si>
  <si>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</si>
  <si>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</si>
  <si>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</si>
  <si>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</si>
  <si>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</si>
  <si>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</si>
  <si>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</si>
  <si>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</si>
  <si>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</si>
  <si>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</si>
  <si>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</si>
  <si>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</si>
  <si>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</si>
  <si>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</si>
  <si>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</si>
  <si>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</si>
  <si>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</si>
  <si>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</si>
  <si>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</si>
  <si>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</si>
  <si>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</si>
  <si>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</si>
  <si>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</si>
  <si>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</si>
  <si>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</si>
  <si>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</si>
  <si>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</si>
  <si>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</si>
  <si>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</si>
  <si>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</si>
  <si>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</si>
  <si>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</si>
  <si>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</si>
  <si>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</si>
  <si>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</si>
  <si>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</si>
  <si>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</si>
  <si>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</si>
  <si>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</si>
  <si>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</si>
  <si>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</si>
  <si>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</si>
  <si>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</si>
  <si>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</si>
  <si>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</si>
  <si>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</si>
  <si>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</si>
  <si>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</si>
  <si>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</si>
  <si>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</si>
  <si>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</si>
  <si>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</si>
  <si>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</si>
  <si>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</si>
  <si>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</si>
  <si>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</si>
  <si>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</si>
  <si>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</si>
  <si>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</si>
  <si>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</si>
  <si>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</si>
  <si>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</si>
  <si>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</si>
  <si>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</si>
  <si>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</si>
  <si>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</si>
  <si>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</si>
  <si>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</si>
  <si>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</si>
  <si>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</si>
  <si>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</si>
  <si>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</si>
  <si>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</si>
  <si>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</si>
  <si>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</si>
  <si>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</si>
  <si>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</si>
  <si>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</si>
  <si>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</si>
  <si>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</si>
  <si>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</si>
  <si>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</si>
  <si>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</si>
  <si>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</si>
  <si>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</si>
  <si>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</si>
  <si>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</si>
  <si>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</si>
  <si>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</si>
  <si>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</si>
  <si>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</si>
  <si>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</si>
  <si>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</si>
  <si>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</si>
  <si>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</si>
  <si>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</si>
  <si>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</si>
  <si>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</si>
  <si>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</si>
  <si>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</si>
  <si>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</si>
  <si>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</si>
  <si>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</si>
  <si>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</si>
  <si>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</si>
  <si>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</si>
  <si>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</si>
  <si>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</si>
  <si>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</si>
  <si>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</si>
  <si>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</si>
  <si>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</si>
  <si>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</si>
  <si>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</si>
  <si>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</si>
  <si>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</si>
  <si>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</si>
  <si>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</si>
  <si>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</si>
  <si>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</si>
  <si>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</si>
  <si>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</si>
  <si>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</si>
  <si>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</si>
  <si>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</si>
  <si>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</si>
  <si>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</si>
  <si>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</si>
  <si>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</si>
  <si>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</si>
  <si>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</si>
  <si>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</si>
  <si>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</si>
  <si>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</si>
  <si>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</si>
  <si>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</si>
  <si>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</si>
  <si>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</si>
  <si>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</si>
  <si>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</si>
  <si>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</si>
  <si>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</si>
  <si>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</si>
  <si>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</si>
  <si>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</si>
  <si>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</si>
  <si>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</si>
  <si>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</si>
  <si>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</si>
  <si>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</si>
  <si>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</si>
  <si>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</si>
  <si>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</si>
  <si>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</si>
  <si>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</si>
  <si>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</si>
  <si>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</si>
  <si>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</si>
  <si>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</si>
  <si>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</si>
  <si>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</si>
  <si>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</si>
  <si>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</si>
  <si>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</si>
  <si>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</si>
  <si>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</si>
  <si>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</si>
  <si>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</si>
  <si>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</si>
  <si>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</si>
  <si>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</si>
  <si>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</si>
  <si>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</si>
  <si>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</si>
  <si>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</si>
  <si>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</si>
  <si>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</si>
  <si>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</si>
  <si>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</si>
  <si>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</si>
  <si>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</si>
  <si>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</si>
  <si>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</si>
  <si>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</si>
  <si>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</si>
  <si>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</si>
  <si>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</si>
  <si>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</si>
  <si>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</si>
  <si>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</si>
  <si>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</si>
  <si>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</si>
  <si>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</si>
  <si>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</si>
  <si>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</si>
  <si>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</si>
  <si>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</si>
  <si>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</si>
  <si>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</si>
  <si>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</si>
  <si>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</si>
  <si>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</si>
  <si>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</si>
  <si>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</si>
  <si>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</si>
  <si>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</si>
  <si>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</si>
  <si>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</si>
  <si>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</si>
  <si>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</si>
  <si>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</si>
  <si>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</si>
  <si>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</si>
  <si>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</si>
  <si>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</si>
  <si>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</si>
  <si>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</si>
  <si>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</si>
  <si>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</si>
  <si>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</si>
  <si>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</si>
  <si>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</si>
  <si>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</si>
  <si>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</si>
  <si>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</si>
  <si>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</si>
  <si>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</si>
  <si>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</si>
  <si>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</si>
  <si>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</si>
  <si>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</si>
  <si>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</si>
  <si>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</si>
  <si>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</si>
  <si>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</si>
  <si>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</si>
  <si>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</si>
  <si>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</si>
  <si>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</si>
  <si>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</si>
  <si>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</si>
  <si>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</si>
  <si>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</si>
  <si>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</si>
  <si>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</si>
  <si>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</si>
  <si>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</si>
  <si>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</si>
  <si>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</si>
  <si>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</si>
  <si>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</si>
  <si>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</si>
  <si>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</si>
  <si>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</si>
  <si>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</si>
  <si>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</si>
  <si>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</si>
  <si>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</si>
  <si>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</si>
  <si>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</si>
  <si>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</si>
  <si>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</si>
  <si>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</si>
  <si>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</si>
  <si>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</si>
  <si>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</si>
  <si>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</si>
  <si>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</si>
  <si>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</si>
  <si>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</si>
  <si>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</si>
  <si>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</si>
  <si>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</si>
  <si>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</si>
  <si>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</si>
  <si>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</si>
  <si>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</si>
  <si>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</si>
  <si>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</si>
  <si>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</si>
  <si>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</si>
  <si>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</si>
  <si>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</si>
  <si>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</si>
  <si>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</si>
  <si>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</si>
  <si>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</si>
  <si>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</si>
  <si>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</si>
  <si>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</si>
  <si>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</si>
  <si>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</si>
  <si>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</si>
  <si>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</si>
  <si>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</si>
  <si>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</si>
  <si>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</si>
  <si>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</si>
  <si>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</si>
  <si>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</si>
  <si>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</si>
  <si>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</si>
  <si>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</si>
  <si>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</si>
  <si>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</si>
  <si>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</si>
  <si>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</si>
  <si>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</si>
  <si>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</si>
  <si>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</si>
  <si>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</si>
  <si>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</si>
  <si>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</si>
  <si>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</si>
  <si>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</si>
  <si>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</si>
  <si>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</si>
  <si>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</si>
  <si>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</si>
  <si>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</si>
  <si>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</si>
  <si>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</si>
  <si>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</si>
  <si>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</si>
  <si>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</si>
  <si>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</si>
  <si>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</si>
  <si>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</si>
  <si>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</si>
  <si>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</si>
  <si>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</si>
  <si>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</si>
  <si>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</si>
  <si>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</si>
  <si>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</si>
  <si>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</si>
  <si>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</si>
  <si>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</si>
  <si>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</si>
  <si>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</si>
  <si>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</si>
  <si>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</si>
  <si>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</si>
  <si>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</si>
  <si>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</si>
  <si>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</si>
  <si>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</si>
  <si>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</si>
  <si>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</si>
  <si>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</si>
  <si>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</si>
  <si>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</si>
  <si>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</si>
  <si>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</si>
  <si>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</si>
  <si>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</si>
  <si>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</si>
  <si>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</si>
  <si>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</si>
  <si>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</si>
  <si>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</si>
  <si>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</si>
  <si>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</si>
  <si>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</si>
  <si>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</si>
  <si>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</si>
  <si>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</si>
  <si>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</si>
  <si>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</si>
  <si>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</si>
  <si>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</si>
  <si>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</si>
  <si>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</si>
  <si>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</si>
  <si>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</si>
  <si>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</si>
  <si>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</si>
  <si>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</si>
  <si>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</si>
  <si>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</si>
  <si>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</si>
  <si>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</si>
  <si>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</si>
  <si>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</si>
  <si>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</si>
  <si>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</si>
  <si>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</si>
  <si>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</si>
  <si>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</si>
  <si>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</si>
  <si>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</si>
  <si>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</si>
  <si>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</si>
  <si>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</si>
  <si>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</si>
  <si>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</si>
  <si>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</si>
  <si>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</si>
  <si>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</si>
  <si>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</si>
  <si>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</si>
  <si>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</si>
  <si>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</si>
  <si>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</si>
  <si>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</si>
  <si>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</si>
  <si>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</si>
  <si>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</si>
  <si>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</si>
  <si>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</si>
  <si>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</si>
  <si>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</si>
  <si>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>17 октября 2022г.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</si>
  <si>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</si>
  <si>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</si>
  <si>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</si>
  <si>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</si>
  <si>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</si>
  <si>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</si>
  <si>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 xml:space="preserve">СПРАВКА ОБ ИСПОЛНЕНИИ КОНСОЛИДИРОВАННОГО БЮДЖЕТА МАМСКО-ЧУЙСКОГО РАЙОНА ЗА  январь 2023 ГОДА 
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</si>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</sst>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workbookViewId="0">
      <selection activeCell="A108" sqref="A108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6" t="s">
        <v>486</v>
      </c>
      <c r="C1" s="127"/>
      <c r="D1" s="127"/>
      <c r="E1" s="127"/>
      <c r="F1" s="127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7"/>
      <c r="C2" s="127"/>
      <c r="D2" s="127"/>
      <c r="E2" s="127"/>
      <c r="F2" s="127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7"/>
      <c r="C3" s="127"/>
      <c r="D3" s="127"/>
      <c r="E3" s="127"/>
      <c r="F3" s="127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8" t="s">
        <v>0</v>
      </c>
      <c r="B6" s="128" t="s">
        <v>1</v>
      </c>
      <c r="C6" s="128" t="s">
        <v>2</v>
      </c>
      <c r="D6" s="130" t="s">
        <v>3</v>
      </c>
      <c r="E6" s="125"/>
      <c r="F6" s="125"/>
      <c r="G6" s="125" t="s">
        <v>300</v>
      </c>
      <c r="H6" s="125"/>
      <c r="I6" s="125"/>
      <c r="J6" s="123" t="s">
        <v>314</v>
      </c>
      <c r="K6" s="123" t="s">
        <v>315</v>
      </c>
      <c r="L6" s="123" t="s">
        <v>316</v>
      </c>
      <c r="M6" s="5"/>
    </row>
    <row r="7" spans="1:13" ht="140.4" customHeight="1" x14ac:dyDescent="0.3">
      <c r="A7" s="129"/>
      <c r="B7" s="129"/>
      <c r="C7" s="129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4"/>
      <c r="K7" s="124"/>
      <c r="L7" s="124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D11+D116</f>
        <v>585171980</v>
      </c>
      <c r="E9" s="53">
        <f t="shared" si="0"/>
        <v>531941420</v>
      </c>
      <c r="F9" s="53">
        <f t="shared" si="0"/>
        <v>104610560</v>
      </c>
      <c r="G9" s="53">
        <f t="shared" si="0"/>
        <v>18297395.68</v>
      </c>
      <c r="H9" s="53">
        <f t="shared" si="0"/>
        <v>18262521.019999996</v>
      </c>
      <c r="I9" s="53">
        <f t="shared" si="0"/>
        <v>4342874.66</v>
      </c>
      <c r="J9" s="53">
        <f>G9/D9*100</f>
        <v>3.1268407075813847</v>
      </c>
      <c r="K9" s="53">
        <f>H9/E9*100</f>
        <v>3.4331827403100132</v>
      </c>
      <c r="L9" s="53">
        <f>I9/F9*100</f>
        <v>4.1514687044979013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92533540</v>
      </c>
      <c r="E11" s="53">
        <f>E12+E19+E25+E37+E45+E51+E61+E67+E74+E79+E109</f>
        <v>71001600</v>
      </c>
      <c r="F11" s="53">
        <f>F12+F19+F25+F37+F45+F51+F61+F67+F74+F79+F109</f>
        <v>21531940</v>
      </c>
      <c r="G11" s="53">
        <f t="shared" ref="G11:G102" si="2">H11+I11</f>
        <v>869598.12000000011</v>
      </c>
      <c r="H11" s="53">
        <f>H12+H19+H25+H37+H45+H51+H61+H67+H74+H79+H109</f>
        <v>874187.08000000007</v>
      </c>
      <c r="I11" s="53">
        <f>I12+I19+I25+I37+I45+I51+I61+I67+I74+I79+I109</f>
        <v>-4588.9599999999991</v>
      </c>
      <c r="J11" s="53">
        <f t="shared" ref="J11:L47" si="3">G11/D11*100</f>
        <v>0.93976532184978556</v>
      </c>
      <c r="K11" s="53">
        <f t="shared" ref="K11:L47" si="4">H11/E11*100</f>
        <v>1.2312216626104202</v>
      </c>
      <c r="L11" s="53">
        <f t="shared" ref="L11:L47" si="5">I11/F11*100</f>
        <v>-2.131233878600813E-2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396209.49</v>
      </c>
      <c r="H12" s="49">
        <f>H13</f>
        <v>299638.89999999997</v>
      </c>
      <c r="I12" s="49">
        <f>I13</f>
        <v>96570.59</v>
      </c>
      <c r="J12" s="53">
        <f t="shared" si="3"/>
        <v>0.57834891324974091</v>
      </c>
      <c r="K12" s="53">
        <f t="shared" si="4"/>
        <v>0.57845347490347487</v>
      </c>
      <c r="L12" s="53">
        <f t="shared" si="5"/>
        <v>0.57802472017717121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E14+E15+E16+E17+E18</f>
        <v>51800000</v>
      </c>
      <c r="F13" s="26">
        <f>F14+F15+F16+F17+F18</f>
        <v>16707000</v>
      </c>
      <c r="G13" s="20">
        <f t="shared" si="2"/>
        <v>396209.49</v>
      </c>
      <c r="H13" s="26">
        <f>H14+H15+H16+H17+H18</f>
        <v>299638.89999999997</v>
      </c>
      <c r="I13" s="26">
        <f>I14+I15+I16+I17+I18</f>
        <v>96570.59</v>
      </c>
      <c r="J13" s="20">
        <f t="shared" si="3"/>
        <v>0.57834891324974091</v>
      </c>
      <c r="K13" s="20">
        <f t="shared" si="4"/>
        <v>0.57845347490347487</v>
      </c>
      <c r="L13" s="20">
        <f t="shared" si="5"/>
        <v>0.57802472017717121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339065.76</v>
      </c>
      <c r="H14" s="26">
        <v>256868</v>
      </c>
      <c r="I14" s="26">
        <v>82197.759999999995</v>
      </c>
      <c r="J14" s="20">
        <f t="shared" si="3"/>
        <v>0.49981685780830803</v>
      </c>
      <c r="K14" s="20">
        <f t="shared" si="4"/>
        <v>0.50203850288283003</v>
      </c>
      <c r="L14" s="20">
        <f t="shared" si="5"/>
        <v>0.4929992202962874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0.41000000000000003</v>
      </c>
      <c r="H15" s="26">
        <v>0.31</v>
      </c>
      <c r="I15" s="26">
        <v>0.1</v>
      </c>
      <c r="J15" s="20">
        <f t="shared" si="3"/>
        <v>6.9491525423728817E-4</v>
      </c>
      <c r="K15" s="20">
        <f t="shared" si="4"/>
        <v>5.636363636363636E-4</v>
      </c>
      <c r="L15" s="20">
        <f t="shared" si="5"/>
        <v>2.5000000000000001E-3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-2541.5300000000002</v>
      </c>
      <c r="H16" s="26">
        <v>-1925.39</v>
      </c>
      <c r="I16" s="26">
        <v>-616.14</v>
      </c>
      <c r="J16" s="20">
        <f t="shared" si="3"/>
        <v>-3.630757142857143</v>
      </c>
      <c r="K16" s="20">
        <f t="shared" si="4"/>
        <v>-3.2089833333333337</v>
      </c>
      <c r="L16" s="20">
        <f t="shared" si="5"/>
        <v>-6.1614000000000004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467</v>
      </c>
      <c r="B18" s="24" t="s">
        <v>19</v>
      </c>
      <c r="C18" s="25" t="s">
        <v>460</v>
      </c>
      <c r="D18" s="26">
        <f>E18+F18</f>
        <v>520000</v>
      </c>
      <c r="E18" s="26">
        <v>500000</v>
      </c>
      <c r="F18" s="26">
        <v>20000</v>
      </c>
      <c r="G18" s="20">
        <v>52116.3</v>
      </c>
      <c r="H18" s="26">
        <v>44695.98</v>
      </c>
      <c r="I18" s="26">
        <v>14988.87</v>
      </c>
      <c r="J18" s="20">
        <f t="shared" si="3"/>
        <v>10.022365384615386</v>
      </c>
      <c r="K18" s="20">
        <f t="shared" si="4"/>
        <v>8.9391960000000008</v>
      </c>
      <c r="L18" s="20">
        <f t="shared" si="5"/>
        <v>74.94435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2494140</v>
      </c>
      <c r="E19" s="49">
        <f>E20</f>
        <v>0</v>
      </c>
      <c r="F19" s="49">
        <f>F20</f>
        <v>2494140</v>
      </c>
      <c r="G19" s="53">
        <f t="shared" si="2"/>
        <v>107181.69</v>
      </c>
      <c r="H19" s="49">
        <f>H20</f>
        <v>0</v>
      </c>
      <c r="I19" s="49">
        <f>I20</f>
        <v>107181.69</v>
      </c>
      <c r="J19" s="53">
        <f t="shared" si="3"/>
        <v>4.297340566287378</v>
      </c>
      <c r="K19" s="53" t="e">
        <f t="shared" si="4"/>
        <v>#DIV/0!</v>
      </c>
      <c r="L19" s="53">
        <f t="shared" si="5"/>
        <v>4.297340566287378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2494140</v>
      </c>
      <c r="E20" s="26">
        <f>SUM(E21:E24)</f>
        <v>0</v>
      </c>
      <c r="F20" s="26">
        <f>SUM(F21:F24)</f>
        <v>2494140</v>
      </c>
      <c r="G20" s="20">
        <f t="shared" si="2"/>
        <v>107181.69</v>
      </c>
      <c r="H20" s="26">
        <f>SUM(H21:H24)</f>
        <v>0</v>
      </c>
      <c r="I20" s="26">
        <f>SUM(I21:I24)</f>
        <v>107181.69</v>
      </c>
      <c r="J20" s="20">
        <f t="shared" si="3"/>
        <v>4.297340566287378</v>
      </c>
      <c r="K20" s="20" t="e">
        <f t="shared" si="4"/>
        <v>#DIV/0!</v>
      </c>
      <c r="L20" s="20">
        <f t="shared" si="5"/>
        <v>4.297340566287378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1181350</v>
      </c>
      <c r="E21" s="26"/>
      <c r="F21" s="26">
        <v>1181350</v>
      </c>
      <c r="G21" s="20">
        <f t="shared" si="2"/>
        <v>46586.559999999998</v>
      </c>
      <c r="H21" s="26"/>
      <c r="I21" s="26">
        <v>46586.559999999998</v>
      </c>
      <c r="J21" s="20">
        <f t="shared" si="3"/>
        <v>3.9435019257628983</v>
      </c>
      <c r="K21" s="20" t="e">
        <f t="shared" si="4"/>
        <v>#DIV/0!</v>
      </c>
      <c r="L21" s="20">
        <f t="shared" si="5"/>
        <v>3.9435019257628983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8230</v>
      </c>
      <c r="E22" s="26"/>
      <c r="F22" s="26">
        <v>8230</v>
      </c>
      <c r="G22" s="20">
        <f t="shared" si="2"/>
        <v>100.28</v>
      </c>
      <c r="H22" s="26"/>
      <c r="I22" s="26">
        <v>100.28</v>
      </c>
      <c r="J22" s="20">
        <f t="shared" si="3"/>
        <v>1.2184690157958689</v>
      </c>
      <c r="K22" s="20" t="e">
        <f t="shared" si="4"/>
        <v>#DIV/0!</v>
      </c>
      <c r="L22" s="20">
        <f t="shared" si="5"/>
        <v>1.2184690157958689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1460340</v>
      </c>
      <c r="E23" s="26"/>
      <c r="F23" s="26">
        <v>1460340</v>
      </c>
      <c r="G23" s="20">
        <f t="shared" si="2"/>
        <v>66030.350000000006</v>
      </c>
      <c r="H23" s="26"/>
      <c r="I23" s="26">
        <v>66030.350000000006</v>
      </c>
      <c r="J23" s="20">
        <f t="shared" si="3"/>
        <v>4.5215737431009222</v>
      </c>
      <c r="K23" s="20" t="e">
        <f t="shared" si="4"/>
        <v>#DIV/0!</v>
      </c>
      <c r="L23" s="20">
        <f t="shared" si="5"/>
        <v>4.5215737431009222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-155780</v>
      </c>
      <c r="E24" s="26"/>
      <c r="F24" s="26">
        <v>-155780</v>
      </c>
      <c r="G24" s="20">
        <f t="shared" si="2"/>
        <v>-5535.5</v>
      </c>
      <c r="H24" s="26">
        <v>0</v>
      </c>
      <c r="I24" s="26">
        <v>-5535.5</v>
      </c>
      <c r="J24" s="20">
        <f t="shared" si="3"/>
        <v>3.5534086532289129</v>
      </c>
      <c r="K24" s="20" t="e">
        <f t="shared" si="4"/>
        <v>#DIV/0!</v>
      </c>
      <c r="L24" s="20">
        <f t="shared" si="5"/>
        <v>3.5534086532289129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2590000</v>
      </c>
      <c r="E25" s="49">
        <f>E26+E32+E35</f>
        <v>2590000</v>
      </c>
      <c r="F25" s="49">
        <f>F26+F32+F35</f>
        <v>0</v>
      </c>
      <c r="G25" s="53">
        <f t="shared" si="2"/>
        <v>-99310.1</v>
      </c>
      <c r="H25" s="49">
        <f>H26+H32+H35</f>
        <v>-99310.1</v>
      </c>
      <c r="I25" s="49">
        <f>I26+I32+I35</f>
        <v>0</v>
      </c>
      <c r="J25" s="53">
        <f t="shared" si="3"/>
        <v>-3.8343667953667957</v>
      </c>
      <c r="K25" s="53">
        <f t="shared" si="4"/>
        <v>-3.8343667953667957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1915000</v>
      </c>
      <c r="E26" s="26">
        <f>SUM(E27:E31)</f>
        <v>1915000</v>
      </c>
      <c r="F26" s="26">
        <f>SUM(F27:F31)</f>
        <v>0</v>
      </c>
      <c r="G26" s="20">
        <f t="shared" si="2"/>
        <v>-141414.56</v>
      </c>
      <c r="H26" s="26">
        <f>SUM(H27:H31)</f>
        <v>-141414.56</v>
      </c>
      <c r="I26" s="26">
        <v>0</v>
      </c>
      <c r="J26" s="20">
        <f t="shared" si="3"/>
        <v>-7.3845723237597918</v>
      </c>
      <c r="K26" s="20">
        <f t="shared" si="4"/>
        <v>-7.3845723237597918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715000</v>
      </c>
      <c r="E27" s="26">
        <v>715000</v>
      </c>
      <c r="F27" s="26">
        <v>0</v>
      </c>
      <c r="G27" s="20">
        <f t="shared" si="2"/>
        <v>-33163.279999999999</v>
      </c>
      <c r="H27" s="26">
        <v>-33163.279999999999</v>
      </c>
      <c r="I27" s="26">
        <v>0</v>
      </c>
      <c r="J27" s="20">
        <f t="shared" si="3"/>
        <v>-4.6382209790209785</v>
      </c>
      <c r="K27" s="20">
        <f t="shared" si="4"/>
        <v>-4.6382209790209785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1200000</v>
      </c>
      <c r="E29" s="26">
        <v>1200000</v>
      </c>
      <c r="F29" s="26">
        <v>0</v>
      </c>
      <c r="G29" s="20">
        <f t="shared" si="2"/>
        <v>-108251.28</v>
      </c>
      <c r="H29" s="26">
        <v>-108251.28</v>
      </c>
      <c r="I29" s="26">
        <v>0</v>
      </c>
      <c r="J29" s="20">
        <f t="shared" si="3"/>
        <v>-9.0209399999999995</v>
      </c>
      <c r="K29" s="20">
        <f t="shared" si="4"/>
        <v>-9.0209399999999995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-109977.53</v>
      </c>
      <c r="H32" s="26">
        <f>H33+H34</f>
        <v>-109977.53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-109977.53</v>
      </c>
      <c r="H33" s="26">
        <v>-109977.53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469</v>
      </c>
      <c r="B34" s="24" t="s">
        <v>19</v>
      </c>
      <c r="C34" s="25" t="s">
        <v>468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">
        <v>481</v>
      </c>
      <c r="B35" s="24" t="s">
        <v>19</v>
      </c>
      <c r="C35" s="25" t="s">
        <v>347</v>
      </c>
      <c r="D35" s="26">
        <f t="shared" si="1"/>
        <v>675000</v>
      </c>
      <c r="E35" s="26">
        <f>E36</f>
        <v>675000</v>
      </c>
      <c r="F35" s="26">
        <f>F36</f>
        <v>0</v>
      </c>
      <c r="G35" s="20">
        <f t="shared" si="2"/>
        <v>152081.99</v>
      </c>
      <c r="H35" s="26">
        <f>H36</f>
        <v>152081.99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">
        <v>482</v>
      </c>
      <c r="B36" s="24" t="s">
        <v>19</v>
      </c>
      <c r="C36" s="25" t="s">
        <v>346</v>
      </c>
      <c r="D36" s="26">
        <f>E36+F36</f>
        <v>675000</v>
      </c>
      <c r="E36" s="26">
        <v>675000</v>
      </c>
      <c r="F36" s="26"/>
      <c r="G36" s="20">
        <f>H36+I36</f>
        <v>152081.99</v>
      </c>
      <c r="H36" s="26">
        <v>152081.99</v>
      </c>
      <c r="I36" s="26"/>
      <c r="J36" s="20">
        <f t="shared" si="3"/>
        <v>22.530665185185185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1110000</v>
      </c>
      <c r="E37" s="49">
        <f>E38+E41</f>
        <v>0</v>
      </c>
      <c r="F37" s="49">
        <f>F38+F41</f>
        <v>1110000</v>
      </c>
      <c r="G37" s="53">
        <f t="shared" si="2"/>
        <v>-249468.06</v>
      </c>
      <c r="H37" s="49">
        <f>H38+H41</f>
        <v>0</v>
      </c>
      <c r="I37" s="49">
        <f>I38+I41</f>
        <v>-249468.06</v>
      </c>
      <c r="J37" s="53">
        <f t="shared" si="3"/>
        <v>-22.474599999999999</v>
      </c>
      <c r="K37" s="53" t="e">
        <f t="shared" si="4"/>
        <v>#DIV/0!</v>
      </c>
      <c r="L37" s="53">
        <f t="shared" si="5"/>
        <v>-22.474599999999999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601000</v>
      </c>
      <c r="E38" s="26">
        <f>E40+E39</f>
        <v>0</v>
      </c>
      <c r="F38" s="26">
        <f>F40</f>
        <v>601000</v>
      </c>
      <c r="G38" s="53">
        <f t="shared" si="2"/>
        <v>-284290.55</v>
      </c>
      <c r="H38" s="26">
        <f>H40+H39</f>
        <v>0</v>
      </c>
      <c r="I38" s="26">
        <f>I40</f>
        <v>-284290.55</v>
      </c>
      <c r="J38" s="20">
        <f t="shared" si="3"/>
        <v>-47.302920133111485</v>
      </c>
      <c r="K38" s="20" t="e">
        <f t="shared" si="4"/>
        <v>#DIV/0!</v>
      </c>
      <c r="L38" s="20">
        <f t="shared" si="5"/>
        <v>-47.302920133111485</v>
      </c>
      <c r="M38" s="7"/>
    </row>
    <row r="39" spans="1:13" ht="78" x14ac:dyDescent="0.3">
      <c r="A39" s="114" t="s">
        <v>446</v>
      </c>
      <c r="B39" s="24"/>
      <c r="C39" s="25" t="s">
        <v>444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445</v>
      </c>
      <c r="D40" s="26">
        <f t="shared" si="1"/>
        <v>601000</v>
      </c>
      <c r="E40" s="26"/>
      <c r="F40" s="26">
        <v>601000</v>
      </c>
      <c r="G40" s="20">
        <f t="shared" si="2"/>
        <v>-284290.55</v>
      </c>
      <c r="H40" s="26"/>
      <c r="I40" s="26">
        <v>-284290.55</v>
      </c>
      <c r="J40" s="20">
        <f t="shared" si="3"/>
        <v>-47.302920133111485</v>
      </c>
      <c r="K40" s="20" t="e">
        <f t="shared" si="4"/>
        <v>#DIV/0!</v>
      </c>
      <c r="L40" s="20">
        <f t="shared" si="5"/>
        <v>-47.302920133111485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509000</v>
      </c>
      <c r="E41" s="26">
        <f>E42+E43+E44</f>
        <v>0</v>
      </c>
      <c r="F41" s="26">
        <f>F42+F44</f>
        <v>509000</v>
      </c>
      <c r="G41" s="20">
        <f t="shared" si="2"/>
        <v>34822.490000000005</v>
      </c>
      <c r="H41" s="26">
        <f>H42+H43+H44</f>
        <v>0</v>
      </c>
      <c r="I41" s="26">
        <f>I42+I44+I43</f>
        <v>34822.490000000005</v>
      </c>
      <c r="J41" s="20">
        <f t="shared" si="3"/>
        <v>6.8413536345776045</v>
      </c>
      <c r="K41" s="20" t="e">
        <f t="shared" si="4"/>
        <v>#DIV/0!</v>
      </c>
      <c r="L41" s="20">
        <f t="shared" si="5"/>
        <v>6.8413536345776045</v>
      </c>
      <c r="M41" s="7"/>
    </row>
    <row r="42" spans="1:13" ht="62.4" x14ac:dyDescent="0.3">
      <c r="A42" s="114" t="s">
        <v>61</v>
      </c>
      <c r="B42" s="24" t="s">
        <v>19</v>
      </c>
      <c r="C42" s="25" t="s">
        <v>470</v>
      </c>
      <c r="D42" s="26">
        <f t="shared" si="1"/>
        <v>401000</v>
      </c>
      <c r="E42" s="26"/>
      <c r="F42" s="26">
        <v>401000</v>
      </c>
      <c r="G42" s="20">
        <f t="shared" si="2"/>
        <v>2823</v>
      </c>
      <c r="H42" s="26"/>
      <c r="I42" s="26">
        <v>2823</v>
      </c>
      <c r="J42" s="20">
        <f t="shared" si="3"/>
        <v>0.70399002493765583</v>
      </c>
      <c r="K42" s="20" t="e">
        <f t="shared" si="4"/>
        <v>#DIV/0!</v>
      </c>
      <c r="L42" s="20">
        <f t="shared" si="5"/>
        <v>0.70399002493765583</v>
      </c>
      <c r="M42" s="7"/>
    </row>
    <row r="43" spans="1:13" ht="63.75" customHeight="1" x14ac:dyDescent="0.3">
      <c r="A43" s="114" t="s">
        <v>458</v>
      </c>
      <c r="B43" s="24" t="s">
        <v>19</v>
      </c>
      <c r="C43" s="25" t="s">
        <v>455</v>
      </c>
      <c r="D43" s="26">
        <f t="shared" si="1"/>
        <v>0</v>
      </c>
      <c r="E43" s="26"/>
      <c r="F43" s="26"/>
      <c r="G43" s="20">
        <f t="shared" si="2"/>
        <v>0</v>
      </c>
      <c r="H43" s="26"/>
      <c r="I43" s="26"/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108000</v>
      </c>
      <c r="E44" s="26"/>
      <c r="F44" s="26">
        <v>108000</v>
      </c>
      <c r="G44" s="20">
        <f t="shared" si="2"/>
        <v>31999.49</v>
      </c>
      <c r="H44" s="26"/>
      <c r="I44" s="26">
        <v>31999.49</v>
      </c>
      <c r="J44" s="20">
        <f t="shared" si="3"/>
        <v>29.629157407407408</v>
      </c>
      <c r="K44" s="20" t="e">
        <f t="shared" si="4"/>
        <v>#DIV/0!</v>
      </c>
      <c r="L44" s="20">
        <f t="shared" si="5"/>
        <v>29.629157407407408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458000</v>
      </c>
      <c r="E45" s="49">
        <f>E46+E48</f>
        <v>458000</v>
      </c>
      <c r="F45" s="49">
        <f>F46+F48</f>
        <v>0</v>
      </c>
      <c r="G45" s="53">
        <f t="shared" si="2"/>
        <v>33905.08</v>
      </c>
      <c r="H45" s="49">
        <f>H46+H48</f>
        <v>33905.08</v>
      </c>
      <c r="I45" s="49">
        <f>I46+I48</f>
        <v>0</v>
      </c>
      <c r="J45" s="53">
        <f t="shared" si="3"/>
        <v>7.4028558951965069</v>
      </c>
      <c r="K45" s="53">
        <f t="shared" si="4"/>
        <v>7.4028558951965069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458000</v>
      </c>
      <c r="E46" s="26">
        <f>E47</f>
        <v>458000</v>
      </c>
      <c r="F46" s="26">
        <f>F47</f>
        <v>0</v>
      </c>
      <c r="G46" s="20">
        <f t="shared" si="2"/>
        <v>33905.08</v>
      </c>
      <c r="H46" s="26">
        <f>H47</f>
        <v>33905.08</v>
      </c>
      <c r="I46" s="26">
        <f>I47</f>
        <v>0</v>
      </c>
      <c r="J46" s="20">
        <f t="shared" si="3"/>
        <v>7.4028558951965069</v>
      </c>
      <c r="K46" s="20">
        <f t="shared" si="4"/>
        <v>7.4028558951965069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458000</v>
      </c>
      <c r="E47" s="26">
        <v>458000</v>
      </c>
      <c r="F47" s="26"/>
      <c r="G47" s="20">
        <f t="shared" si="2"/>
        <v>33905.08</v>
      </c>
      <c r="H47" s="26">
        <v>33905.08</v>
      </c>
      <c r="I47" s="26"/>
      <c r="J47" s="20">
        <f t="shared" si="3"/>
        <v>7.4028558951965069</v>
      </c>
      <c r="K47" s="20">
        <f t="shared" si="4"/>
        <v>7.4028558951965069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3846400</v>
      </c>
      <c r="E51" s="49">
        <f t="shared" ref="E51:I51" si="9">E52</f>
        <v>2694600</v>
      </c>
      <c r="F51" s="49">
        <f t="shared" si="9"/>
        <v>1151800</v>
      </c>
      <c r="G51" s="53">
        <f t="shared" si="2"/>
        <v>55464.25</v>
      </c>
      <c r="H51" s="49">
        <f t="shared" si="9"/>
        <v>47942.13</v>
      </c>
      <c r="I51" s="49">
        <f t="shared" si="9"/>
        <v>7522.12</v>
      </c>
      <c r="J51" s="53">
        <f t="shared" si="6"/>
        <v>1.4419782133943428</v>
      </c>
      <c r="K51" s="53">
        <f t="shared" si="7"/>
        <v>1.7791928301046538</v>
      </c>
      <c r="L51" s="53">
        <f t="shared" si="8"/>
        <v>0.65307518666435138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3846400</v>
      </c>
      <c r="E52" s="26">
        <f>E53+E57</f>
        <v>2694600</v>
      </c>
      <c r="F52" s="26">
        <f>F53+F57+F56</f>
        <v>1151800</v>
      </c>
      <c r="G52" s="20">
        <f>H52+I52</f>
        <v>55464.25</v>
      </c>
      <c r="H52" s="26">
        <f>H53+H57+H60</f>
        <v>47942.13</v>
      </c>
      <c r="I52" s="26">
        <f>I53+I57+I56</f>
        <v>7522.12</v>
      </c>
      <c r="J52" s="20">
        <f t="shared" si="6"/>
        <v>1.4419782133943428</v>
      </c>
      <c r="K52" s="20">
        <f t="shared" si="7"/>
        <v>1.7791928301046538</v>
      </c>
      <c r="L52" s="20">
        <f t="shared" si="8"/>
        <v>0.65307518666435138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1046000</v>
      </c>
      <c r="E53" s="26">
        <f t="shared" ref="E53:F53" si="10">SUM(E54:E55)</f>
        <v>705000</v>
      </c>
      <c r="F53" s="26">
        <f t="shared" si="10"/>
        <v>341000</v>
      </c>
      <c r="G53" s="20">
        <f t="shared" ref="G53:G59" si="11">H53+I53</f>
        <v>11044.25</v>
      </c>
      <c r="H53" s="26">
        <f>SUM(H54:H55)</f>
        <v>5522.13</v>
      </c>
      <c r="I53" s="26">
        <f>I55</f>
        <v>5522.12</v>
      </c>
      <c r="J53" s="20">
        <f t="shared" si="6"/>
        <v>1.0558556405353727</v>
      </c>
      <c r="K53" s="20">
        <f t="shared" si="7"/>
        <v>0.78328085106382972</v>
      </c>
      <c r="L53" s="20">
        <f t="shared" si="8"/>
        <v>1.6193900293255132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0</v>
      </c>
      <c r="H54" s="26"/>
      <c r="I54" s="26"/>
      <c r="J54" s="20">
        <f t="shared" si="6"/>
        <v>0</v>
      </c>
      <c r="K54" s="20">
        <f t="shared" si="7"/>
        <v>0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497000</v>
      </c>
      <c r="E55" s="26">
        <v>156000</v>
      </c>
      <c r="F55" s="26">
        <v>341000</v>
      </c>
      <c r="G55" s="20">
        <f t="shared" si="11"/>
        <v>11044.25</v>
      </c>
      <c r="H55" s="26">
        <v>5522.13</v>
      </c>
      <c r="I55" s="26">
        <v>5522.12</v>
      </c>
      <c r="J55" s="20">
        <f t="shared" si="6"/>
        <v>2.2221830985915494</v>
      </c>
      <c r="K55" s="20">
        <f t="shared" si="7"/>
        <v>3.5398269230769235</v>
      </c>
      <c r="L55" s="20">
        <f t="shared" si="8"/>
        <v>1.6193900293255132</v>
      </c>
      <c r="M55" s="7"/>
    </row>
    <row r="56" spans="1:13" ht="93.75" customHeight="1" x14ac:dyDescent="0.3">
      <c r="A56" s="116" t="s">
        <v>484</v>
      </c>
      <c r="B56" s="24" t="s">
        <v>19</v>
      </c>
      <c r="C56" s="25" t="s">
        <v>450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2800400</v>
      </c>
      <c r="E57" s="26">
        <f>E58+E59</f>
        <v>1989600</v>
      </c>
      <c r="F57" s="26">
        <f>F58+F59</f>
        <v>810800</v>
      </c>
      <c r="G57" s="20">
        <f t="shared" si="11"/>
        <v>44420</v>
      </c>
      <c r="H57" s="26">
        <f t="shared" ref="H57" si="12">SUM(H58:H59)</f>
        <v>42420</v>
      </c>
      <c r="I57" s="26">
        <f>I59</f>
        <v>2000</v>
      </c>
      <c r="J57" s="26">
        <f>J58+J59</f>
        <v>2.3787568072278762</v>
      </c>
      <c r="K57" s="20">
        <f t="shared" si="7"/>
        <v>2.1320868516284683</v>
      </c>
      <c r="L57" s="20">
        <f t="shared" si="8"/>
        <v>0.24666995559940799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1989600</v>
      </c>
      <c r="E58" s="26">
        <v>1989600</v>
      </c>
      <c r="F58" s="26"/>
      <c r="G58" s="20">
        <f t="shared" si="11"/>
        <v>42420</v>
      </c>
      <c r="H58" s="26">
        <v>42420</v>
      </c>
      <c r="I58" s="26"/>
      <c r="J58" s="20">
        <f t="shared" si="6"/>
        <v>2.1320868516284683</v>
      </c>
      <c r="K58" s="20">
        <f t="shared" si="7"/>
        <v>2.1320868516284683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433</v>
      </c>
      <c r="D59" s="26">
        <f t="shared" si="1"/>
        <v>810800</v>
      </c>
      <c r="E59" s="26"/>
      <c r="F59" s="26">
        <v>810800</v>
      </c>
      <c r="G59" s="20">
        <f t="shared" si="11"/>
        <v>2000</v>
      </c>
      <c r="H59" s="26"/>
      <c r="I59" s="26">
        <v>2000</v>
      </c>
      <c r="J59" s="20">
        <f t="shared" si="6"/>
        <v>0.24666995559940799</v>
      </c>
      <c r="K59" s="20" t="e">
        <f t="shared" si="7"/>
        <v>#DIV/0!</v>
      </c>
      <c r="L59" s="20">
        <f t="shared" si="8"/>
        <v>0.24666995559940799</v>
      </c>
      <c r="M59" s="7"/>
    </row>
    <row r="60" spans="1:13" ht="313.5" customHeight="1" x14ac:dyDescent="0.3">
      <c r="A60" s="114" t="s">
        <v>441</v>
      </c>
      <c r="B60" s="24" t="s">
        <v>19</v>
      </c>
      <c r="C60" s="25" t="s">
        <v>440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170000</v>
      </c>
      <c r="E61" s="49">
        <f>E62</f>
        <v>170000</v>
      </c>
      <c r="F61" s="49">
        <f>F62</f>
        <v>0</v>
      </c>
      <c r="G61" s="53">
        <f t="shared" si="2"/>
        <v>0</v>
      </c>
      <c r="H61" s="49">
        <f>H62</f>
        <v>0</v>
      </c>
      <c r="I61" s="49">
        <f>I62</f>
        <v>0</v>
      </c>
      <c r="J61" s="53">
        <f t="shared" si="6"/>
        <v>0</v>
      </c>
      <c r="K61" s="53">
        <f t="shared" si="7"/>
        <v>0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170000</v>
      </c>
      <c r="E62" s="26">
        <f>SUM(E63:E66)</f>
        <v>170000</v>
      </c>
      <c r="F62" s="26">
        <f>SUM(F63:F66)</f>
        <v>0</v>
      </c>
      <c r="G62" s="20">
        <f t="shared" si="2"/>
        <v>0</v>
      </c>
      <c r="H62" s="26">
        <f>SUM(H63:H66)</f>
        <v>0</v>
      </c>
      <c r="I62" s="26">
        <f>SUM(I63:I66)</f>
        <v>0</v>
      </c>
      <c r="J62" s="20">
        <f t="shared" si="6"/>
        <v>0</v>
      </c>
      <c r="K62" s="20">
        <f t="shared" si="7"/>
        <v>0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130000</v>
      </c>
      <c r="E63" s="26">
        <v>130000</v>
      </c>
      <c r="F63" s="26"/>
      <c r="G63" s="20">
        <f t="shared" si="2"/>
        <v>0</v>
      </c>
      <c r="H63" s="26"/>
      <c r="I63" s="26"/>
      <c r="J63" s="20">
        <f t="shared" si="6"/>
        <v>0</v>
      </c>
      <c r="K63" s="20">
        <f t="shared" si="7"/>
        <v>0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447</v>
      </c>
      <c r="D64" s="26">
        <f t="shared" si="1"/>
        <v>36000</v>
      </c>
      <c r="E64" s="26">
        <v>36000</v>
      </c>
      <c r="F64" s="26"/>
      <c r="G64" s="49">
        <f>H64</f>
        <v>0</v>
      </c>
      <c r="H64" s="26"/>
      <c r="I64" s="26"/>
      <c r="J64" s="20">
        <f t="shared" si="6"/>
        <v>0</v>
      </c>
      <c r="K64" s="20">
        <f t="shared" si="7"/>
        <v>0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3000</v>
      </c>
      <c r="E65" s="26">
        <v>3000</v>
      </c>
      <c r="F65" s="26"/>
      <c r="G65" s="20">
        <f t="shared" si="2"/>
        <v>0</v>
      </c>
      <c r="H65" s="26"/>
      <c r="I65" s="26"/>
      <c r="J65" s="20">
        <f t="shared" si="6"/>
        <v>0</v>
      </c>
      <c r="K65" s="20">
        <f t="shared" si="7"/>
        <v>0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451</v>
      </c>
      <c r="D66" s="26">
        <f t="shared" si="1"/>
        <v>1000</v>
      </c>
      <c r="E66" s="26">
        <v>1000</v>
      </c>
      <c r="F66" s="26"/>
      <c r="G66" s="20">
        <f t="shared" si="2"/>
        <v>0</v>
      </c>
      <c r="H66" s="26"/>
      <c r="I66" s="26"/>
      <c r="J66" s="20">
        <f t="shared" si="6"/>
        <v>0</v>
      </c>
      <c r="K66" s="20">
        <f t="shared" si="7"/>
        <v>0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13094400</v>
      </c>
      <c r="E67" s="49">
        <f>E68+E72+E71</f>
        <v>13094400</v>
      </c>
      <c r="F67" s="49">
        <f>F73</f>
        <v>0</v>
      </c>
      <c r="G67" s="53">
        <f t="shared" si="2"/>
        <v>525298.32000000007</v>
      </c>
      <c r="H67" s="49">
        <f>H68+H72+H71</f>
        <v>525298.32000000007</v>
      </c>
      <c r="I67" s="49">
        <f>I73</f>
        <v>0</v>
      </c>
      <c r="J67" s="53">
        <f t="shared" si="6"/>
        <v>4.01162573313783</v>
      </c>
      <c r="K67" s="53">
        <f t="shared" si="7"/>
        <v>4.01162573313783</v>
      </c>
      <c r="L67" s="53" t="e">
        <f t="shared" si="8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13093400</v>
      </c>
      <c r="E68" s="26">
        <f t="shared" ref="E68:H69" si="13">E69</f>
        <v>13093400</v>
      </c>
      <c r="F68" s="26"/>
      <c r="G68" s="20">
        <f t="shared" si="2"/>
        <v>500298.32</v>
      </c>
      <c r="H68" s="26">
        <f t="shared" si="13"/>
        <v>500298.32</v>
      </c>
      <c r="I68" s="26"/>
      <c r="J68" s="20">
        <f t="shared" si="6"/>
        <v>3.8209962271067868</v>
      </c>
      <c r="K68" s="20">
        <f t="shared" si="7"/>
        <v>3.8209962271067868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13093400</v>
      </c>
      <c r="E69" s="26">
        <f t="shared" si="13"/>
        <v>13093400</v>
      </c>
      <c r="F69" s="26"/>
      <c r="G69" s="20">
        <f t="shared" si="2"/>
        <v>500298.32</v>
      </c>
      <c r="H69" s="26">
        <f t="shared" si="13"/>
        <v>500298.32</v>
      </c>
      <c r="I69" s="26"/>
      <c r="J69" s="20">
        <f t="shared" si="6"/>
        <v>3.8209962271067868</v>
      </c>
      <c r="K69" s="20">
        <f t="shared" si="7"/>
        <v>3.8209962271067868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13093400</v>
      </c>
      <c r="E70" s="26">
        <v>13093400</v>
      </c>
      <c r="F70" s="26"/>
      <c r="G70" s="20">
        <f t="shared" si="2"/>
        <v>500298.32</v>
      </c>
      <c r="H70" s="26">
        <v>500298.32</v>
      </c>
      <c r="I70" s="26"/>
      <c r="J70" s="20">
        <f t="shared" si="6"/>
        <v>3.8209962271067868</v>
      </c>
      <c r="K70" s="20">
        <f t="shared" si="7"/>
        <v>3.8209962271067868</v>
      </c>
      <c r="L70" s="20" t="e">
        <f t="shared" si="8"/>
        <v>#DIV/0!</v>
      </c>
      <c r="M70" s="7"/>
    </row>
    <row r="71" spans="1:13" ht="93.6" x14ac:dyDescent="0.3">
      <c r="A71" s="114" t="s">
        <v>464</v>
      </c>
      <c r="B71" s="24" t="s">
        <v>19</v>
      </c>
      <c r="C71" s="25" t="s">
        <v>462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2" x14ac:dyDescent="0.3">
      <c r="A72" s="114" t="s">
        <v>461</v>
      </c>
      <c r="B72" s="24" t="s">
        <v>19</v>
      </c>
      <c r="C72" s="25" t="s">
        <v>390</v>
      </c>
      <c r="D72" s="26">
        <f>E72</f>
        <v>1000</v>
      </c>
      <c r="E72" s="26">
        <v>1000</v>
      </c>
      <c r="F72" s="26"/>
      <c r="G72" s="20">
        <f>H72</f>
        <v>25000</v>
      </c>
      <c r="H72" s="26">
        <v>25000</v>
      </c>
      <c r="I72" s="26"/>
      <c r="J72" s="20">
        <f t="shared" si="6"/>
        <v>2500</v>
      </c>
      <c r="K72" s="20"/>
      <c r="L72" s="20"/>
      <c r="M72" s="7"/>
    </row>
    <row r="73" spans="1:13" ht="31.2" x14ac:dyDescent="0.3">
      <c r="A73" s="114" t="s">
        <v>471</v>
      </c>
      <c r="B73" s="24" t="s">
        <v>19</v>
      </c>
      <c r="C73" s="25" t="s">
        <v>472</v>
      </c>
      <c r="D73" s="26"/>
      <c r="E73" s="26"/>
      <c r="F73" s="26"/>
      <c r="G73" s="20"/>
      <c r="H73" s="26"/>
      <c r="I73" s="26"/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100000</v>
      </c>
      <c r="E74" s="49">
        <f>E75+E78</f>
        <v>100000</v>
      </c>
      <c r="F74" s="49">
        <f>F78</f>
        <v>0</v>
      </c>
      <c r="G74" s="53">
        <f t="shared" si="2"/>
        <v>0</v>
      </c>
      <c r="H74" s="49">
        <f>H75+H78</f>
        <v>0</v>
      </c>
      <c r="I74" s="49">
        <f>I75+I78</f>
        <v>0</v>
      </c>
      <c r="J74" s="53">
        <f t="shared" si="6"/>
        <v>0</v>
      </c>
      <c r="K74" s="53">
        <f t="shared" si="7"/>
        <v>0</v>
      </c>
      <c r="L74" s="53" t="e">
        <f t="shared" si="8"/>
        <v>#DIV/0!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">
        <v>484</v>
      </c>
      <c r="B78" s="24" t="s">
        <v>19</v>
      </c>
      <c r="C78" s="25" t="s">
        <v>473</v>
      </c>
      <c r="D78" s="26">
        <f>E78+F78</f>
        <v>0</v>
      </c>
      <c r="E78" s="26"/>
      <c r="F78" s="26"/>
      <c r="G78" s="20">
        <f>H78+I78</f>
        <v>0</v>
      </c>
      <c r="H78" s="26"/>
      <c r="I78" s="26"/>
      <c r="J78" s="20" t="e">
        <f t="shared" si="6"/>
        <v>#DIV/0!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114600</v>
      </c>
      <c r="E79" s="49">
        <f>E80+E95+E97+E100</f>
        <v>94600</v>
      </c>
      <c r="F79" s="49">
        <f>F80+F95+F97+F100</f>
        <v>20000</v>
      </c>
      <c r="G79" s="53">
        <f t="shared" si="2"/>
        <v>126841.45</v>
      </c>
      <c r="H79" s="49">
        <f>H80+H95+H97+H100+H92+H108</f>
        <v>93686.75</v>
      </c>
      <c r="I79" s="49">
        <f>I108</f>
        <v>33154.699999999997</v>
      </c>
      <c r="J79" s="53">
        <f t="shared" si="6"/>
        <v>110.68189354275742</v>
      </c>
      <c r="K79" s="53">
        <f t="shared" si="7"/>
        <v>99.034619450317123</v>
      </c>
      <c r="L79" s="53">
        <f t="shared" si="8"/>
        <v>165.77349999999998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74000</v>
      </c>
      <c r="E80" s="26">
        <f>E84+E86+E88+E90+E94+E93+E81+E83+E82+E92</f>
        <v>74000</v>
      </c>
      <c r="F80" s="26">
        <f>F84+F86+F88+F90</f>
        <v>0</v>
      </c>
      <c r="G80" s="20">
        <f>H80+I80</f>
        <v>7800</v>
      </c>
      <c r="H80" s="26">
        <f>H84+H86+H88+H90+H81+H94+H93+H83+H82</f>
        <v>7800</v>
      </c>
      <c r="I80" s="26">
        <f>I84+I86+I88+I90+I82</f>
        <v>0</v>
      </c>
      <c r="J80" s="20">
        <f t="shared" si="6"/>
        <v>10.54054054054054</v>
      </c>
      <c r="K80" s="20">
        <f t="shared" si="7"/>
        <v>10.54054054054054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7000</v>
      </c>
      <c r="E81" s="26">
        <v>7000</v>
      </c>
      <c r="F81" s="26"/>
      <c r="G81" s="20">
        <f>H81+I81</f>
        <v>2300</v>
      </c>
      <c r="H81" s="26">
        <v>2300</v>
      </c>
      <c r="I81" s="26"/>
      <c r="J81" s="20">
        <f t="shared" si="6"/>
        <v>32.857142857142854</v>
      </c>
      <c r="K81" s="20"/>
      <c r="L81" s="20"/>
      <c r="M81" s="7"/>
    </row>
    <row r="82" spans="1:13" ht="123" customHeight="1" x14ac:dyDescent="0.3">
      <c r="A82" s="118" t="s">
        <v>453</v>
      </c>
      <c r="B82" s="65" t="s">
        <v>19</v>
      </c>
      <c r="C82" s="66" t="s">
        <v>452</v>
      </c>
      <c r="D82" s="62">
        <f>E82+F82</f>
        <v>9000</v>
      </c>
      <c r="E82" s="26">
        <v>9000</v>
      </c>
      <c r="F82" s="26"/>
      <c r="G82" s="20">
        <f>H82+I82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50" customHeight="1" x14ac:dyDescent="0.3">
      <c r="A83" s="117" t="s">
        <v>442</v>
      </c>
      <c r="B83" s="65" t="s">
        <v>19</v>
      </c>
      <c r="C83" s="66" t="s">
        <v>438</v>
      </c>
      <c r="D83" s="62">
        <f>E83</f>
        <v>0</v>
      </c>
      <c r="E83" s="26"/>
      <c r="F83" s="26"/>
      <c r="G83" s="20">
        <f>H83</f>
        <v>0</v>
      </c>
      <c r="H83" s="26"/>
      <c r="I83" s="26"/>
      <c r="J83" s="20" t="e">
        <f t="shared" si="6"/>
        <v>#DIV/0!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/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0</v>
      </c>
      <c r="E86" s="26">
        <f>E87</f>
        <v>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5000</v>
      </c>
      <c r="E90" s="26">
        <f>E91</f>
        <v>5000</v>
      </c>
      <c r="F90" s="26">
        <f>F91</f>
        <v>0</v>
      </c>
      <c r="G90" s="20">
        <f t="shared" si="17"/>
        <v>0</v>
      </c>
      <c r="H90" s="26"/>
      <c r="I90" s="26">
        <f>I91</f>
        <v>0</v>
      </c>
      <c r="J90" s="20">
        <f t="shared" si="6"/>
        <v>0</v>
      </c>
      <c r="K90" s="20">
        <f t="shared" si="7"/>
        <v>0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5000</v>
      </c>
      <c r="E91" s="26">
        <v>5000</v>
      </c>
      <c r="F91" s="49"/>
      <c r="G91" s="20">
        <f t="shared" si="17"/>
        <v>0</v>
      </c>
      <c r="H91" s="26"/>
      <c r="I91" s="49"/>
      <c r="J91" s="20">
        <f t="shared" si="6"/>
        <v>0</v>
      </c>
      <c r="K91" s="20">
        <f t="shared" si="7"/>
        <v>0</v>
      </c>
      <c r="L91" s="53" t="e">
        <f t="shared" si="8"/>
        <v>#DIV/0!</v>
      </c>
      <c r="M91" s="7"/>
    </row>
    <row r="92" spans="1:13" ht="162.75" customHeight="1" x14ac:dyDescent="0.3">
      <c r="A92" s="117" t="s">
        <v>443</v>
      </c>
      <c r="B92" s="65" t="s">
        <v>19</v>
      </c>
      <c r="C92" s="66" t="s">
        <v>439</v>
      </c>
      <c r="D92" s="62">
        <f>E92+F92</f>
        <v>3000</v>
      </c>
      <c r="E92" s="26">
        <v>3000</v>
      </c>
      <c r="F92" s="49"/>
      <c r="G92" s="20">
        <f>H92+I92</f>
        <v>0</v>
      </c>
      <c r="H92" s="26"/>
      <c r="I92" s="49"/>
      <c r="J92" s="20">
        <f t="shared" si="6"/>
        <v>0</v>
      </c>
      <c r="K92" s="20">
        <f t="shared" si="7"/>
        <v>0</v>
      </c>
      <c r="L92" s="53"/>
      <c r="M92" s="7"/>
    </row>
    <row r="93" spans="1:13" ht="147.75" customHeight="1" x14ac:dyDescent="0.3">
      <c r="A93" s="117" t="s">
        <v>480</v>
      </c>
      <c r="B93" s="65" t="s">
        <v>19</v>
      </c>
      <c r="C93" s="66" t="s">
        <v>429</v>
      </c>
      <c r="D93" s="62">
        <f>E93</f>
        <v>30000</v>
      </c>
      <c r="E93" s="26">
        <v>30000</v>
      </c>
      <c r="F93" s="49"/>
      <c r="G93" s="20">
        <f>H93</f>
        <v>0</v>
      </c>
      <c r="H93" s="26"/>
      <c r="I93" s="49"/>
      <c r="J93" s="20">
        <f t="shared" si="6"/>
        <v>0</v>
      </c>
      <c r="K93" s="20">
        <f t="shared" si="7"/>
        <v>0</v>
      </c>
      <c r="L93" s="53"/>
      <c r="M93" s="7"/>
    </row>
    <row r="94" spans="1:13" ht="146.25" customHeight="1" x14ac:dyDescent="0.3">
      <c r="A94" s="117" t="s">
        <v>480</v>
      </c>
      <c r="B94" s="65" t="s">
        <v>19</v>
      </c>
      <c r="C94" s="66" t="s">
        <v>394</v>
      </c>
      <c r="D94" s="62">
        <f>E94+F94</f>
        <v>20000</v>
      </c>
      <c r="E94" s="26">
        <v>20000</v>
      </c>
      <c r="F94" s="49"/>
      <c r="G94" s="20">
        <f>H94+I94</f>
        <v>5500</v>
      </c>
      <c r="H94" s="26">
        <v>5500</v>
      </c>
      <c r="I94" s="49"/>
      <c r="J94" s="20">
        <f t="shared" si="6"/>
        <v>27.500000000000004</v>
      </c>
      <c r="K94" s="20">
        <f t="shared" si="7"/>
        <v>27.500000000000004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40600</v>
      </c>
      <c r="E100" s="26">
        <f>E101+E103+E106</f>
        <v>20600</v>
      </c>
      <c r="F100" s="26">
        <f>F101+F103+F106</f>
        <v>20000</v>
      </c>
      <c r="G100" s="20">
        <f t="shared" si="2"/>
        <v>3000</v>
      </c>
      <c r="H100" s="26">
        <f>H101+H103+H106</f>
        <v>3000</v>
      </c>
      <c r="I100" s="26">
        <f>I101+I103+I106</f>
        <v>0</v>
      </c>
      <c r="J100" s="20">
        <f t="shared" si="6"/>
        <v>7.389162561576355</v>
      </c>
      <c r="K100" s="20">
        <f t="shared" si="7"/>
        <v>14.563106796116504</v>
      </c>
      <c r="L100" s="20">
        <f t="shared" si="8"/>
        <v>0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20000</v>
      </c>
      <c r="E103" s="26">
        <f>E104+E105</f>
        <v>0</v>
      </c>
      <c r="F103" s="26">
        <f>F104</f>
        <v>20000</v>
      </c>
      <c r="G103" s="20">
        <f t="shared" ref="G103:G158" si="18">H103+I103</f>
        <v>0</v>
      </c>
      <c r="H103" s="26">
        <f>H104+H105</f>
        <v>0</v>
      </c>
      <c r="I103" s="26">
        <f>I104+I105</f>
        <v>0</v>
      </c>
      <c r="J103" s="20">
        <f t="shared" si="6"/>
        <v>0</v>
      </c>
      <c r="K103" s="20" t="e">
        <f t="shared" si="7"/>
        <v>#DIV/0!</v>
      </c>
      <c r="L103" s="20">
        <f t="shared" si="8"/>
        <v>0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20000</v>
      </c>
      <c r="E104" s="26"/>
      <c r="F104" s="26">
        <v>20000</v>
      </c>
      <c r="G104" s="20">
        <f t="shared" si="18"/>
        <v>0</v>
      </c>
      <c r="H104" s="26"/>
      <c r="I104" s="26"/>
      <c r="J104" s="26">
        <f t="shared" si="6"/>
        <v>0</v>
      </c>
      <c r="K104" s="26" t="e">
        <f t="shared" si="7"/>
        <v>#DIV/0!</v>
      </c>
      <c r="L104" s="26">
        <f t="shared" si="8"/>
        <v>0</v>
      </c>
      <c r="M104" s="7"/>
    </row>
    <row r="105" spans="1:13" ht="93" x14ac:dyDescent="0.3">
      <c r="A105" s="119" t="s">
        <v>391</v>
      </c>
      <c r="B105" s="65" t="s">
        <v>19</v>
      </c>
      <c r="C105" s="66" t="s">
        <v>483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20600</v>
      </c>
      <c r="E106" s="26">
        <f>E107</f>
        <v>20600</v>
      </c>
      <c r="F106" s="26">
        <f>F107</f>
        <v>0</v>
      </c>
      <c r="G106" s="20">
        <f t="shared" si="18"/>
        <v>3000</v>
      </c>
      <c r="H106" s="26">
        <f>H107</f>
        <v>3000</v>
      </c>
      <c r="I106" s="26">
        <f>I107</f>
        <v>0</v>
      </c>
      <c r="J106" s="20">
        <f t="shared" ref="J106:L109" si="19">G106/D106*100</f>
        <v>14.563106796116504</v>
      </c>
      <c r="K106" s="20">
        <f t="shared" si="19"/>
        <v>14.563106796116504</v>
      </c>
      <c r="L106" s="20" t="e">
        <f t="shared" si="19"/>
        <v>#DIV/0!</v>
      </c>
      <c r="M106" s="7"/>
    </row>
    <row r="107" spans="1:13" ht="156" x14ac:dyDescent="0.3">
      <c r="A107" s="133" t="s">
        <v>388</v>
      </c>
      <c r="B107" s="134" t="s">
        <v>19</v>
      </c>
      <c r="C107" s="135" t="s">
        <v>389</v>
      </c>
      <c r="D107" s="62">
        <f t="shared" si="16"/>
        <v>20600</v>
      </c>
      <c r="E107" s="26">
        <v>20600</v>
      </c>
      <c r="F107" s="26"/>
      <c r="G107" s="20">
        <f t="shared" si="18"/>
        <v>3000</v>
      </c>
      <c r="H107" s="26">
        <v>3000</v>
      </c>
      <c r="I107" s="26"/>
      <c r="J107" s="20">
        <f t="shared" si="19"/>
        <v>14.563106796116504</v>
      </c>
      <c r="K107" s="20">
        <f t="shared" si="19"/>
        <v>14.563106796116504</v>
      </c>
      <c r="L107" s="20" t="e">
        <f t="shared" si="19"/>
        <v>#DIV/0!</v>
      </c>
      <c r="M107" s="7"/>
    </row>
    <row r="108" spans="1:13" ht="130.19999999999999" customHeight="1" x14ac:dyDescent="0.3">
      <c r="A108" s="136" t="s">
        <v>488</v>
      </c>
      <c r="B108" s="65" t="s">
        <v>19</v>
      </c>
      <c r="C108" s="66" t="s">
        <v>487</v>
      </c>
      <c r="D108" s="62">
        <f>E108+F108</f>
        <v>0</v>
      </c>
      <c r="E108" s="26"/>
      <c r="F108" s="26"/>
      <c r="G108" s="20">
        <f>H108+I108</f>
        <v>116041.45</v>
      </c>
      <c r="H108" s="26">
        <v>82886.75</v>
      </c>
      <c r="I108" s="26">
        <v>33154.699999999997</v>
      </c>
      <c r="J108" s="20" t="e">
        <f t="shared" si="19"/>
        <v>#DIV/0!</v>
      </c>
      <c r="K108" s="20"/>
      <c r="L108" s="20"/>
      <c r="M108" s="7"/>
    </row>
    <row r="109" spans="1:13" ht="31.2" x14ac:dyDescent="0.3">
      <c r="A109" s="115" t="s">
        <v>118</v>
      </c>
      <c r="B109" s="47" t="s">
        <v>19</v>
      </c>
      <c r="C109" s="48" t="s">
        <v>119</v>
      </c>
      <c r="D109" s="49">
        <f t="shared" ref="D109:D158" si="20">E109+F109</f>
        <v>49000</v>
      </c>
      <c r="E109" s="49">
        <f t="shared" ref="E109:F109" si="21">E113+E110</f>
        <v>0</v>
      </c>
      <c r="F109" s="49">
        <f t="shared" si="21"/>
        <v>49000</v>
      </c>
      <c r="G109" s="53">
        <f t="shared" si="18"/>
        <v>-26524</v>
      </c>
      <c r="H109" s="49">
        <f>H113+H110</f>
        <v>-26974</v>
      </c>
      <c r="I109" s="49">
        <f>I113+I111</f>
        <v>450</v>
      </c>
      <c r="J109" s="53">
        <f t="shared" si="19"/>
        <v>-54.130612244897961</v>
      </c>
      <c r="K109" s="53" t="e">
        <f t="shared" si="19"/>
        <v>#DIV/0!</v>
      </c>
      <c r="L109" s="53">
        <f t="shared" si="19"/>
        <v>0.91836734693877564</v>
      </c>
      <c r="M109" s="7"/>
    </row>
    <row r="110" spans="1:13" ht="15.6" x14ac:dyDescent="0.3">
      <c r="A110" s="114" t="s">
        <v>120</v>
      </c>
      <c r="B110" s="24" t="s">
        <v>19</v>
      </c>
      <c r="C110" s="25" t="s">
        <v>121</v>
      </c>
      <c r="D110" s="26">
        <f t="shared" si="20"/>
        <v>0</v>
      </c>
      <c r="E110" s="26">
        <f>E111+E112</f>
        <v>0</v>
      </c>
      <c r="F110" s="26">
        <f>F111+F112</f>
        <v>0</v>
      </c>
      <c r="G110" s="20">
        <f t="shared" si="18"/>
        <v>-26974</v>
      </c>
      <c r="H110" s="26">
        <f>H111+H112</f>
        <v>-26974</v>
      </c>
      <c r="I110" s="26">
        <f>I111+I112</f>
        <v>0</v>
      </c>
      <c r="J110" s="26"/>
      <c r="K110" s="26"/>
      <c r="L110" s="26"/>
      <c r="M110" s="7"/>
    </row>
    <row r="111" spans="1:13" ht="15.6" x14ac:dyDescent="0.3">
      <c r="A111" s="114" t="s">
        <v>120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 t="shared" si="18"/>
        <v>-26974</v>
      </c>
      <c r="H111" s="26">
        <v>-26974</v>
      </c>
      <c r="I111" s="26"/>
      <c r="J111" s="20" t="e">
        <f t="shared" ref="J111:L117" si="22">G111/D111*100</f>
        <v>#DIV/0!</v>
      </c>
      <c r="K111" s="26"/>
      <c r="L111" s="26"/>
      <c r="M111" s="7"/>
    </row>
    <row r="112" spans="1:13" ht="46.8" x14ac:dyDescent="0.3">
      <c r="A112" s="114" t="s">
        <v>122</v>
      </c>
      <c r="B112" s="24" t="s">
        <v>19</v>
      </c>
      <c r="C112" s="25" t="s">
        <v>474</v>
      </c>
      <c r="D112" s="26">
        <f t="shared" si="20"/>
        <v>0</v>
      </c>
      <c r="E112" s="26"/>
      <c r="F112" s="26"/>
      <c r="G112" s="20">
        <f>I112</f>
        <v>0</v>
      </c>
      <c r="H112" s="26"/>
      <c r="I112" s="26"/>
      <c r="J112" s="20" t="e">
        <f t="shared" si="22"/>
        <v>#DIV/0!</v>
      </c>
      <c r="K112" s="26"/>
      <c r="L112" s="26"/>
      <c r="M112" s="7"/>
    </row>
    <row r="113" spans="1:13" ht="15.6" x14ac:dyDescent="0.3">
      <c r="A113" s="114" t="s">
        <v>123</v>
      </c>
      <c r="B113" s="24" t="s">
        <v>19</v>
      </c>
      <c r="C113" s="25" t="s">
        <v>124</v>
      </c>
      <c r="D113" s="26">
        <f t="shared" si="20"/>
        <v>49000</v>
      </c>
      <c r="E113" s="26">
        <f t="shared" ref="E113:H113" si="23">SUM(E114:E115)</f>
        <v>0</v>
      </c>
      <c r="F113" s="26">
        <f t="shared" si="23"/>
        <v>49000</v>
      </c>
      <c r="G113" s="20">
        <f t="shared" si="18"/>
        <v>450</v>
      </c>
      <c r="H113" s="26">
        <f t="shared" si="23"/>
        <v>0</v>
      </c>
      <c r="I113" s="26">
        <f>I115</f>
        <v>450</v>
      </c>
      <c r="J113" s="20">
        <f t="shared" si="22"/>
        <v>0.91836734693877564</v>
      </c>
      <c r="K113" s="20" t="e">
        <f t="shared" si="22"/>
        <v>#DIV/0!</v>
      </c>
      <c r="L113" s="20">
        <f t="shared" si="22"/>
        <v>0.91836734693877564</v>
      </c>
      <c r="M113" s="7"/>
    </row>
    <row r="114" spans="1:13" ht="31.2" x14ac:dyDescent="0.3">
      <c r="A114" s="114" t="s">
        <v>125</v>
      </c>
      <c r="B114" s="24" t="s">
        <v>19</v>
      </c>
      <c r="C114" s="25" t="s">
        <v>126</v>
      </c>
      <c r="D114" s="26">
        <f t="shared" si="20"/>
        <v>0</v>
      </c>
      <c r="E114" s="26"/>
      <c r="F114" s="26"/>
      <c r="G114" s="20">
        <f t="shared" si="18"/>
        <v>0</v>
      </c>
      <c r="H114" s="26"/>
      <c r="I114" s="26"/>
      <c r="J114" s="20" t="e">
        <f t="shared" si="22"/>
        <v>#DIV/0!</v>
      </c>
      <c r="K114" s="20" t="e">
        <f t="shared" si="22"/>
        <v>#DIV/0!</v>
      </c>
      <c r="L114" s="20" t="e">
        <f t="shared" si="22"/>
        <v>#DIV/0!</v>
      </c>
      <c r="M114" s="7"/>
    </row>
    <row r="115" spans="1:13" ht="31.2" x14ac:dyDescent="0.3">
      <c r="A115" s="114" t="s">
        <v>127</v>
      </c>
      <c r="B115" s="24" t="s">
        <v>19</v>
      </c>
      <c r="C115" s="25" t="s">
        <v>393</v>
      </c>
      <c r="D115" s="26">
        <f t="shared" si="20"/>
        <v>49000</v>
      </c>
      <c r="E115" s="26"/>
      <c r="F115" s="26">
        <v>49000</v>
      </c>
      <c r="G115" s="20">
        <f t="shared" si="18"/>
        <v>450</v>
      </c>
      <c r="H115" s="26"/>
      <c r="I115" s="26">
        <v>450</v>
      </c>
      <c r="J115" s="20">
        <f t="shared" si="22"/>
        <v>0.91836734693877564</v>
      </c>
      <c r="K115" s="20" t="e">
        <f t="shared" si="22"/>
        <v>#DIV/0!</v>
      </c>
      <c r="L115" s="20">
        <f t="shared" si="22"/>
        <v>0.91836734693877564</v>
      </c>
      <c r="M115" s="7"/>
    </row>
    <row r="116" spans="1:13" ht="15.6" x14ac:dyDescent="0.3">
      <c r="A116" s="115" t="s">
        <v>128</v>
      </c>
      <c r="B116" s="47" t="s">
        <v>19</v>
      </c>
      <c r="C116" s="48" t="s">
        <v>129</v>
      </c>
      <c r="D116" s="49">
        <f>D117+D156+D155</f>
        <v>492638440</v>
      </c>
      <c r="E116" s="49">
        <f>E117+E156+E155</f>
        <v>460939820</v>
      </c>
      <c r="F116" s="49">
        <f t="shared" ref="F116:I116" si="24">F117+F156</f>
        <v>83078620</v>
      </c>
      <c r="G116" s="49">
        <f>G117+G156+G155</f>
        <v>17427797.559999999</v>
      </c>
      <c r="H116" s="49">
        <f>H117+H156+H155</f>
        <v>17388333.939999998</v>
      </c>
      <c r="I116" s="49">
        <f t="shared" si="24"/>
        <v>4347463.62</v>
      </c>
      <c r="J116" s="53">
        <f t="shared" si="22"/>
        <v>3.537644679128165</v>
      </c>
      <c r="K116" s="53">
        <f t="shared" si="22"/>
        <v>3.772365325260898</v>
      </c>
      <c r="L116" s="53">
        <f t="shared" si="22"/>
        <v>5.2329511732380727</v>
      </c>
      <c r="M116" s="7"/>
    </row>
    <row r="117" spans="1:13" ht="62.4" x14ac:dyDescent="0.3">
      <c r="A117" s="115" t="s">
        <v>130</v>
      </c>
      <c r="B117" s="47" t="s">
        <v>19</v>
      </c>
      <c r="C117" s="48" t="s">
        <v>131</v>
      </c>
      <c r="D117" s="49">
        <f>D118+D124+D132+D147</f>
        <v>492638440</v>
      </c>
      <c r="E117" s="49">
        <f>E118+E124+E132+E147</f>
        <v>460939820</v>
      </c>
      <c r="F117" s="49">
        <f>F118+F124+F132+F148+F147</f>
        <v>83078620</v>
      </c>
      <c r="G117" s="49">
        <f>G118+G124+G132+G147</f>
        <v>29345845.77</v>
      </c>
      <c r="H117" s="49">
        <f>H118+H124+H132+H147</f>
        <v>29306382.149999999</v>
      </c>
      <c r="I117" s="49">
        <f>I118+I124+I132+I148+I147</f>
        <v>4347463.62</v>
      </c>
      <c r="J117" s="49">
        <f t="shared" si="22"/>
        <v>5.9568729086589345</v>
      </c>
      <c r="K117" s="49">
        <f t="shared" si="22"/>
        <v>6.3579627704978918</v>
      </c>
      <c r="L117" s="49">
        <f t="shared" si="22"/>
        <v>5.2329511732380727</v>
      </c>
      <c r="M117" s="7"/>
    </row>
    <row r="118" spans="1:13" ht="31.2" x14ac:dyDescent="0.3">
      <c r="A118" s="114" t="s">
        <v>132</v>
      </c>
      <c r="B118" s="24" t="s">
        <v>19</v>
      </c>
      <c r="C118" s="25" t="s">
        <v>397</v>
      </c>
      <c r="D118" s="26">
        <f>D119</f>
        <v>161400200</v>
      </c>
      <c r="E118" s="26">
        <f>E119+E123</f>
        <v>161400200</v>
      </c>
      <c r="F118" s="26">
        <f>F119+F123</f>
        <v>51380000</v>
      </c>
      <c r="G118" s="26">
        <f>G119</f>
        <v>17518000</v>
      </c>
      <c r="H118" s="26">
        <f>H119+H123</f>
        <v>17518000</v>
      </c>
      <c r="I118" s="26">
        <f>I119+I123</f>
        <v>4308000</v>
      </c>
      <c r="J118" s="20">
        <f t="shared" ref="J118:L123" si="25">G118/D118*100</f>
        <v>10.853765980463468</v>
      </c>
      <c r="K118" s="20">
        <f t="shared" si="25"/>
        <v>10.853765980463468</v>
      </c>
      <c r="L118" s="20">
        <f t="shared" si="25"/>
        <v>8.3845854418061503</v>
      </c>
      <c r="M118" s="7"/>
    </row>
    <row r="119" spans="1:13" ht="31.2" x14ac:dyDescent="0.3">
      <c r="A119" s="114" t="s">
        <v>133</v>
      </c>
      <c r="B119" s="24" t="s">
        <v>19</v>
      </c>
      <c r="C119" s="25" t="s">
        <v>398</v>
      </c>
      <c r="D119" s="26">
        <f>D120+D121+D123</f>
        <v>161400200</v>
      </c>
      <c r="E119" s="26">
        <f t="shared" ref="E119:H119" si="26">E120+E121</f>
        <v>156962200</v>
      </c>
      <c r="F119" s="26">
        <f>F120+F121+F122</f>
        <v>51380000</v>
      </c>
      <c r="G119" s="26">
        <f>G120+G121+G123</f>
        <v>17518000</v>
      </c>
      <c r="H119" s="26">
        <f t="shared" si="26"/>
        <v>13080000</v>
      </c>
      <c r="I119" s="26">
        <f>I120+I121+I122</f>
        <v>4308000</v>
      </c>
      <c r="J119" s="20">
        <f t="shared" si="25"/>
        <v>10.853765980463468</v>
      </c>
      <c r="K119" s="20">
        <f t="shared" si="25"/>
        <v>8.3332165323880538</v>
      </c>
      <c r="L119" s="20">
        <f t="shared" si="25"/>
        <v>8.3845854418061503</v>
      </c>
      <c r="M119" s="7"/>
    </row>
    <row r="120" spans="1:13" ht="46.8" x14ac:dyDescent="0.3">
      <c r="A120" s="114" t="s">
        <v>134</v>
      </c>
      <c r="B120" s="24" t="s">
        <v>19</v>
      </c>
      <c r="C120" s="25" t="s">
        <v>399</v>
      </c>
      <c r="D120" s="26">
        <f t="shared" si="20"/>
        <v>156962200</v>
      </c>
      <c r="E120" s="26">
        <v>156962200</v>
      </c>
      <c r="F120" s="26"/>
      <c r="G120" s="20">
        <f t="shared" si="18"/>
        <v>13080000</v>
      </c>
      <c r="H120" s="26">
        <v>13080000</v>
      </c>
      <c r="I120" s="26"/>
      <c r="J120" s="20">
        <f t="shared" si="25"/>
        <v>8.3332165323880538</v>
      </c>
      <c r="K120" s="20">
        <f t="shared" si="25"/>
        <v>8.3332165323880538</v>
      </c>
      <c r="L120" s="20" t="e">
        <f t="shared" si="25"/>
        <v>#DIV/0!</v>
      </c>
      <c r="M120" s="7"/>
    </row>
    <row r="121" spans="1:13" ht="46.8" x14ac:dyDescent="0.3">
      <c r="A121" s="114" t="s">
        <v>135</v>
      </c>
      <c r="B121" s="24" t="s">
        <v>19</v>
      </c>
      <c r="C121" s="25" t="s">
        <v>400</v>
      </c>
      <c r="D121" s="26">
        <f>E121+F121</f>
        <v>0</v>
      </c>
      <c r="E121" s="26"/>
      <c r="F121" s="26"/>
      <c r="G121" s="20">
        <f>H121+I121</f>
        <v>0</v>
      </c>
      <c r="H121" s="26"/>
      <c r="I121" s="26"/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7"/>
    </row>
    <row r="122" spans="1:13" ht="43.5" customHeight="1" x14ac:dyDescent="0.3">
      <c r="A122" s="114" t="s">
        <v>449</v>
      </c>
      <c r="B122" s="24" t="s">
        <v>19</v>
      </c>
      <c r="C122" s="25" t="s">
        <v>448</v>
      </c>
      <c r="D122" s="26"/>
      <c r="E122" s="26"/>
      <c r="F122" s="26">
        <v>51380000</v>
      </c>
      <c r="G122" s="20"/>
      <c r="H122" s="26"/>
      <c r="I122" s="26">
        <v>4308000</v>
      </c>
      <c r="J122" s="26"/>
      <c r="K122" s="26"/>
      <c r="L122" s="26"/>
      <c r="M122" s="7"/>
    </row>
    <row r="123" spans="1:13" ht="62.4" x14ac:dyDescent="0.3">
      <c r="A123" s="114" t="s">
        <v>136</v>
      </c>
      <c r="B123" s="24" t="s">
        <v>19</v>
      </c>
      <c r="C123" s="25" t="s">
        <v>401</v>
      </c>
      <c r="D123" s="26">
        <f t="shared" si="20"/>
        <v>4438000</v>
      </c>
      <c r="E123" s="26">
        <v>4438000</v>
      </c>
      <c r="F123" s="26"/>
      <c r="G123" s="20">
        <f t="shared" si="18"/>
        <v>4438000</v>
      </c>
      <c r="H123" s="26">
        <v>4438000</v>
      </c>
      <c r="I123" s="26"/>
      <c r="J123" s="20">
        <f t="shared" si="25"/>
        <v>100</v>
      </c>
      <c r="K123" s="26"/>
      <c r="L123" s="26"/>
      <c r="M123" s="7"/>
    </row>
    <row r="124" spans="1:13" ht="46.8" x14ac:dyDescent="0.3">
      <c r="A124" s="115" t="s">
        <v>137</v>
      </c>
      <c r="B124" s="47" t="s">
        <v>19</v>
      </c>
      <c r="C124" s="48" t="s">
        <v>402</v>
      </c>
      <c r="D124" s="49">
        <f t="shared" si="20"/>
        <v>96923140</v>
      </c>
      <c r="E124" s="49">
        <f>E126+E129+E125+E128</f>
        <v>66447920</v>
      </c>
      <c r="F124" s="49">
        <f>F126+F129+F127+F125</f>
        <v>30475220</v>
      </c>
      <c r="G124" s="53">
        <f t="shared" si="18"/>
        <v>3868000</v>
      </c>
      <c r="H124" s="49">
        <f>H126+H129+H125+H128</f>
        <v>3868000</v>
      </c>
      <c r="I124" s="49">
        <f>I126+I129+I125++I127</f>
        <v>0</v>
      </c>
      <c r="J124" s="53">
        <f>G124/D124*100</f>
        <v>3.9907910536121713</v>
      </c>
      <c r="K124" s="53">
        <f>H124/E124*100</f>
        <v>5.8211001939564095</v>
      </c>
      <c r="L124" s="53">
        <f>I124/F124*100</f>
        <v>0</v>
      </c>
      <c r="M124" s="7"/>
    </row>
    <row r="125" spans="1:13" ht="218.4" x14ac:dyDescent="0.3">
      <c r="A125" s="114" t="s">
        <v>465</v>
      </c>
      <c r="B125" s="24" t="s">
        <v>19</v>
      </c>
      <c r="C125" s="25" t="s">
        <v>456</v>
      </c>
      <c r="D125" s="26">
        <f t="shared" si="20"/>
        <v>26590320</v>
      </c>
      <c r="E125" s="26"/>
      <c r="F125" s="26">
        <v>26590320</v>
      </c>
      <c r="G125" s="20">
        <f t="shared" si="18"/>
        <v>0</v>
      </c>
      <c r="H125" s="26"/>
      <c r="I125" s="26"/>
      <c r="J125" s="26">
        <f t="shared" ref="J125:J128" si="27">G125/D125*100</f>
        <v>0</v>
      </c>
      <c r="K125" s="26" t="e">
        <f t="shared" ref="K125:K128" si="28">H125/E125*100</f>
        <v>#DIV/0!</v>
      </c>
      <c r="L125" s="53">
        <f t="shared" ref="L125:L128" si="29">I125/F125*100</f>
        <v>0</v>
      </c>
      <c r="M125" s="7"/>
    </row>
    <row r="126" spans="1:13" ht="46.8" x14ac:dyDescent="0.3">
      <c r="A126" s="114" t="s">
        <v>435</v>
      </c>
      <c r="B126" s="24" t="s">
        <v>19</v>
      </c>
      <c r="C126" s="25" t="s">
        <v>434</v>
      </c>
      <c r="D126" s="26">
        <f t="shared" si="20"/>
        <v>2416300</v>
      </c>
      <c r="E126" s="26">
        <v>2416300</v>
      </c>
      <c r="F126" s="26"/>
      <c r="G126" s="20">
        <f t="shared" si="18"/>
        <v>0</v>
      </c>
      <c r="H126" s="26"/>
      <c r="I126" s="26"/>
      <c r="J126" s="26">
        <f t="shared" si="27"/>
        <v>0</v>
      </c>
      <c r="K126" s="26">
        <f t="shared" si="28"/>
        <v>0</v>
      </c>
      <c r="L126" s="53" t="e">
        <f t="shared" si="29"/>
        <v>#DIV/0!</v>
      </c>
      <c r="M126" s="7"/>
    </row>
    <row r="127" spans="1:13" ht="196.5" customHeight="1" x14ac:dyDescent="0.3">
      <c r="A127" s="114" t="s">
        <v>459</v>
      </c>
      <c r="B127" s="24" t="s">
        <v>19</v>
      </c>
      <c r="C127" s="25" t="s">
        <v>454</v>
      </c>
      <c r="D127" s="26">
        <f>E127+F127</f>
        <v>0</v>
      </c>
      <c r="E127" s="26"/>
      <c r="F127" s="26"/>
      <c r="G127" s="20">
        <f>H127+I127</f>
        <v>0</v>
      </c>
      <c r="H127" s="26"/>
      <c r="I127" s="26"/>
      <c r="J127" s="26" t="e">
        <f t="shared" si="27"/>
        <v>#DIV/0!</v>
      </c>
      <c r="K127" s="26" t="e">
        <f t="shared" si="28"/>
        <v>#DIV/0!</v>
      </c>
      <c r="L127" s="53" t="e">
        <f t="shared" si="29"/>
        <v>#DIV/0!</v>
      </c>
      <c r="M127" s="7"/>
    </row>
    <row r="128" spans="1:13" ht="44.25" customHeight="1" x14ac:dyDescent="0.3">
      <c r="A128" s="114" t="s">
        <v>466</v>
      </c>
      <c r="B128" s="24" t="s">
        <v>19</v>
      </c>
      <c r="C128" s="25" t="s">
        <v>463</v>
      </c>
      <c r="D128" s="26">
        <f>E128+F128</f>
        <v>48720</v>
      </c>
      <c r="E128" s="26">
        <v>48720</v>
      </c>
      <c r="F128" s="26"/>
      <c r="G128" s="20">
        <f>H128+I128</f>
        <v>0</v>
      </c>
      <c r="H128" s="26"/>
      <c r="I128" s="26"/>
      <c r="J128" s="26">
        <f t="shared" si="27"/>
        <v>0</v>
      </c>
      <c r="K128" s="26">
        <f t="shared" si="28"/>
        <v>0</v>
      </c>
      <c r="L128" s="53" t="e">
        <f t="shared" si="29"/>
        <v>#DIV/0!</v>
      </c>
      <c r="M128" s="7"/>
    </row>
    <row r="129" spans="1:13" ht="15.6" x14ac:dyDescent="0.3">
      <c r="A129" s="114" t="s">
        <v>138</v>
      </c>
      <c r="B129" s="24" t="s">
        <v>19</v>
      </c>
      <c r="C129" s="25" t="s">
        <v>403</v>
      </c>
      <c r="D129" s="26">
        <f t="shared" si="20"/>
        <v>67867800</v>
      </c>
      <c r="E129" s="26">
        <f t="shared" ref="E129:I129" si="30">E130+E131</f>
        <v>63982900</v>
      </c>
      <c r="F129" s="26">
        <f>F131</f>
        <v>3884900</v>
      </c>
      <c r="G129" s="20">
        <f t="shared" si="18"/>
        <v>3868000</v>
      </c>
      <c r="H129" s="26">
        <f t="shared" si="30"/>
        <v>3868000</v>
      </c>
      <c r="I129" s="26">
        <f t="shared" si="30"/>
        <v>0</v>
      </c>
      <c r="J129" s="20">
        <f t="shared" ref="J129:L131" si="31">G129/D129*100</f>
        <v>5.6993154338287084</v>
      </c>
      <c r="K129" s="20">
        <f t="shared" si="31"/>
        <v>6.0453652460266722</v>
      </c>
      <c r="L129" s="20">
        <f t="shared" si="31"/>
        <v>0</v>
      </c>
      <c r="M129" s="7"/>
    </row>
    <row r="130" spans="1:13" ht="31.2" x14ac:dyDescent="0.3">
      <c r="A130" s="114" t="s">
        <v>139</v>
      </c>
      <c r="B130" s="24" t="s">
        <v>19</v>
      </c>
      <c r="C130" s="25" t="s">
        <v>404</v>
      </c>
      <c r="D130" s="26">
        <f t="shared" si="20"/>
        <v>63982900</v>
      </c>
      <c r="E130" s="26">
        <v>63982900</v>
      </c>
      <c r="F130" s="26"/>
      <c r="G130" s="20">
        <f t="shared" si="18"/>
        <v>3868000</v>
      </c>
      <c r="H130" s="26">
        <v>3868000</v>
      </c>
      <c r="I130" s="26"/>
      <c r="J130" s="20">
        <f t="shared" si="31"/>
        <v>6.0453652460266722</v>
      </c>
      <c r="K130" s="20">
        <f t="shared" si="31"/>
        <v>6.0453652460266722</v>
      </c>
      <c r="L130" s="20" t="e">
        <f t="shared" si="31"/>
        <v>#DIV/0!</v>
      </c>
      <c r="M130" s="7"/>
    </row>
    <row r="131" spans="1:13" ht="31.2" x14ac:dyDescent="0.3">
      <c r="A131" s="114" t="s">
        <v>140</v>
      </c>
      <c r="B131" s="24" t="s">
        <v>19</v>
      </c>
      <c r="C131" s="25" t="s">
        <v>405</v>
      </c>
      <c r="D131" s="26">
        <f t="shared" si="20"/>
        <v>3884900</v>
      </c>
      <c r="E131" s="26"/>
      <c r="F131" s="26">
        <v>3884900</v>
      </c>
      <c r="G131" s="20">
        <f t="shared" si="18"/>
        <v>0</v>
      </c>
      <c r="H131" s="26"/>
      <c r="I131" s="26"/>
      <c r="J131" s="20">
        <f t="shared" si="31"/>
        <v>0</v>
      </c>
      <c r="K131" s="26"/>
      <c r="L131" s="26"/>
      <c r="M131" s="7"/>
    </row>
    <row r="132" spans="1:13" ht="31.2" x14ac:dyDescent="0.3">
      <c r="A132" s="115" t="s">
        <v>141</v>
      </c>
      <c r="B132" s="47" t="s">
        <v>19</v>
      </c>
      <c r="C132" s="48" t="s">
        <v>406</v>
      </c>
      <c r="D132" s="49">
        <f t="shared" si="20"/>
        <v>234315100</v>
      </c>
      <c r="E132" s="49">
        <f>E133+E135+E137+E139+E142+E145+E144</f>
        <v>233091700</v>
      </c>
      <c r="F132" s="49">
        <f>F133+F135+F137+F139+F142+F144+F145</f>
        <v>1223400</v>
      </c>
      <c r="G132" s="53">
        <f t="shared" si="18"/>
        <v>7959845.7700000005</v>
      </c>
      <c r="H132" s="49">
        <f>H133+H135+H137+H139+H142+H145+H144</f>
        <v>7920382.1500000004</v>
      </c>
      <c r="I132" s="26">
        <f>I133+I135+I137+I139+I142+I144+I145+I141</f>
        <v>39463.620000000003</v>
      </c>
      <c r="J132" s="53">
        <f>G132/D132*100</f>
        <v>3.3970690621304387</v>
      </c>
      <c r="K132" s="53">
        <f>H132/E132*100</f>
        <v>3.3979683317767213</v>
      </c>
      <c r="L132" s="53">
        <f>I132/F132*100</f>
        <v>3.2257332025502699</v>
      </c>
      <c r="M132" s="7"/>
    </row>
    <row r="133" spans="1:13" ht="78" x14ac:dyDescent="0.3">
      <c r="A133" s="114" t="s">
        <v>142</v>
      </c>
      <c r="B133" s="24" t="s">
        <v>19</v>
      </c>
      <c r="C133" s="25" t="s">
        <v>407</v>
      </c>
      <c r="D133" s="26">
        <f t="shared" si="20"/>
        <v>0</v>
      </c>
      <c r="E133" s="26">
        <f>E134</f>
        <v>0</v>
      </c>
      <c r="F133" s="26">
        <f>F134</f>
        <v>0</v>
      </c>
      <c r="G133" s="20">
        <f t="shared" si="18"/>
        <v>0</v>
      </c>
      <c r="H133" s="26">
        <f>H134</f>
        <v>0</v>
      </c>
      <c r="I133" s="26">
        <f>I134</f>
        <v>0</v>
      </c>
      <c r="J133" s="26"/>
      <c r="K133" s="26"/>
      <c r="L133" s="26"/>
      <c r="M133" s="7"/>
    </row>
    <row r="134" spans="1:13" ht="78" x14ac:dyDescent="0.3">
      <c r="A134" s="114" t="s">
        <v>143</v>
      </c>
      <c r="B134" s="24" t="s">
        <v>19</v>
      </c>
      <c r="C134" s="25" t="s">
        <v>408</v>
      </c>
      <c r="D134" s="26">
        <f t="shared" si="20"/>
        <v>0</v>
      </c>
      <c r="E134" s="26"/>
      <c r="F134" s="26"/>
      <c r="G134" s="20">
        <f t="shared" si="18"/>
        <v>0</v>
      </c>
      <c r="H134" s="26"/>
      <c r="I134" s="26"/>
      <c r="J134" s="26"/>
      <c r="K134" s="26"/>
      <c r="L134" s="26"/>
      <c r="M134" s="7"/>
    </row>
    <row r="135" spans="1:13" ht="62.4" x14ac:dyDescent="0.3">
      <c r="A135" s="114" t="s">
        <v>144</v>
      </c>
      <c r="B135" s="24" t="s">
        <v>19</v>
      </c>
      <c r="C135" s="25" t="s">
        <v>409</v>
      </c>
      <c r="D135" s="26">
        <f t="shared" si="20"/>
        <v>1097500</v>
      </c>
      <c r="E135" s="26">
        <f>E136</f>
        <v>0</v>
      </c>
      <c r="F135" s="26">
        <f>F136</f>
        <v>1097500</v>
      </c>
      <c r="G135" s="20">
        <f t="shared" si="18"/>
        <v>31087.4</v>
      </c>
      <c r="H135" s="26">
        <f>H136</f>
        <v>0</v>
      </c>
      <c r="I135" s="26">
        <f>I136</f>
        <v>31087.4</v>
      </c>
      <c r="J135" s="20">
        <f t="shared" ref="J135:L141" si="32">G135/D135*100</f>
        <v>2.8325649202733487</v>
      </c>
      <c r="K135" s="20" t="e">
        <f t="shared" si="32"/>
        <v>#DIV/0!</v>
      </c>
      <c r="L135" s="20">
        <f t="shared" si="32"/>
        <v>2.8325649202733487</v>
      </c>
      <c r="M135" s="7"/>
    </row>
    <row r="136" spans="1:13" ht="62.4" x14ac:dyDescent="0.3">
      <c r="A136" s="114" t="s">
        <v>145</v>
      </c>
      <c r="B136" s="24" t="s">
        <v>19</v>
      </c>
      <c r="C136" s="25" t="s">
        <v>410</v>
      </c>
      <c r="D136" s="26">
        <f t="shared" si="20"/>
        <v>1097500</v>
      </c>
      <c r="E136" s="26"/>
      <c r="F136" s="26">
        <v>1097500</v>
      </c>
      <c r="G136" s="20">
        <f t="shared" si="18"/>
        <v>31087.4</v>
      </c>
      <c r="H136" s="26">
        <v>0</v>
      </c>
      <c r="I136" s="26">
        <v>31087.4</v>
      </c>
      <c r="J136" s="20">
        <f t="shared" si="32"/>
        <v>2.8325649202733487</v>
      </c>
      <c r="K136" s="20" t="e">
        <f t="shared" si="32"/>
        <v>#DIV/0!</v>
      </c>
      <c r="L136" s="20">
        <f t="shared" si="32"/>
        <v>2.8325649202733487</v>
      </c>
      <c r="M136" s="7"/>
    </row>
    <row r="137" spans="1:13" ht="62.4" x14ac:dyDescent="0.3">
      <c r="A137" s="114" t="s">
        <v>146</v>
      </c>
      <c r="B137" s="24" t="s">
        <v>19</v>
      </c>
      <c r="C137" s="25" t="s">
        <v>411</v>
      </c>
      <c r="D137" s="26">
        <f t="shared" si="20"/>
        <v>0</v>
      </c>
      <c r="E137" s="26">
        <f>E138</f>
        <v>0</v>
      </c>
      <c r="F137" s="26">
        <f>F138</f>
        <v>0</v>
      </c>
      <c r="G137" s="20">
        <f t="shared" si="18"/>
        <v>0</v>
      </c>
      <c r="H137" s="26">
        <f>H138</f>
        <v>0</v>
      </c>
      <c r="I137" s="26">
        <f>I138</f>
        <v>0</v>
      </c>
      <c r="J137" s="20" t="e">
        <f t="shared" si="32"/>
        <v>#DIV/0!</v>
      </c>
      <c r="K137" s="20" t="e">
        <f t="shared" si="32"/>
        <v>#DIV/0!</v>
      </c>
      <c r="L137" s="20" t="e">
        <f t="shared" si="32"/>
        <v>#DIV/0!</v>
      </c>
      <c r="M137" s="7"/>
    </row>
    <row r="138" spans="1:13" ht="62.4" x14ac:dyDescent="0.3">
      <c r="A138" s="114" t="s">
        <v>147</v>
      </c>
      <c r="B138" s="24" t="s">
        <v>19</v>
      </c>
      <c r="C138" s="25" t="s">
        <v>412</v>
      </c>
      <c r="D138" s="26">
        <f t="shared" si="20"/>
        <v>0</v>
      </c>
      <c r="E138" s="26"/>
      <c r="F138" s="26"/>
      <c r="G138" s="20">
        <f t="shared" si="18"/>
        <v>0</v>
      </c>
      <c r="H138" s="26"/>
      <c r="I138" s="26"/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46.8" x14ac:dyDescent="0.3">
      <c r="A139" s="114" t="s">
        <v>148</v>
      </c>
      <c r="B139" s="24" t="s">
        <v>19</v>
      </c>
      <c r="C139" s="25" t="s">
        <v>413</v>
      </c>
      <c r="D139" s="26">
        <f t="shared" si="20"/>
        <v>43496000</v>
      </c>
      <c r="E139" s="26">
        <f>E140+E141</f>
        <v>43370100</v>
      </c>
      <c r="F139" s="26">
        <f>F140+F141</f>
        <v>125900</v>
      </c>
      <c r="G139" s="20">
        <f t="shared" si="18"/>
        <v>3720382.15</v>
      </c>
      <c r="H139" s="26">
        <f>H140+H141</f>
        <v>3720382.15</v>
      </c>
      <c r="I139" s="26"/>
      <c r="J139" s="20">
        <f t="shared" si="32"/>
        <v>8.5533891622218139</v>
      </c>
      <c r="K139" s="20">
        <f t="shared" si="32"/>
        <v>8.5782189803574358</v>
      </c>
      <c r="L139" s="20">
        <f t="shared" si="32"/>
        <v>0</v>
      </c>
      <c r="M139" s="7"/>
    </row>
    <row r="140" spans="1:13" ht="62.4" x14ac:dyDescent="0.3">
      <c r="A140" s="114" t="s">
        <v>149</v>
      </c>
      <c r="B140" s="24" t="s">
        <v>19</v>
      </c>
      <c r="C140" s="25" t="s">
        <v>414</v>
      </c>
      <c r="D140" s="26">
        <f t="shared" si="20"/>
        <v>43370100</v>
      </c>
      <c r="E140" s="26">
        <v>43370100</v>
      </c>
      <c r="F140" s="26"/>
      <c r="G140" s="20">
        <f t="shared" si="18"/>
        <v>3720382.15</v>
      </c>
      <c r="H140" s="26">
        <v>3720382.15</v>
      </c>
      <c r="I140" s="26"/>
      <c r="J140" s="20">
        <f t="shared" si="32"/>
        <v>8.5782189803574358</v>
      </c>
      <c r="K140" s="20">
        <f t="shared" si="32"/>
        <v>8.5782189803574358</v>
      </c>
      <c r="L140" s="20" t="e">
        <f t="shared" si="32"/>
        <v>#DIV/0!</v>
      </c>
      <c r="M140" s="7"/>
    </row>
    <row r="141" spans="1:13" ht="62.4" x14ac:dyDescent="0.3">
      <c r="A141" s="114" t="s">
        <v>150</v>
      </c>
      <c r="B141" s="24" t="s">
        <v>19</v>
      </c>
      <c r="C141" s="25" t="s">
        <v>417</v>
      </c>
      <c r="D141" s="26">
        <f t="shared" si="20"/>
        <v>125900</v>
      </c>
      <c r="E141" s="26"/>
      <c r="F141" s="26">
        <v>125900</v>
      </c>
      <c r="G141" s="20">
        <f t="shared" si="18"/>
        <v>8376.2199999999993</v>
      </c>
      <c r="H141" s="26"/>
      <c r="I141" s="26">
        <v>8376.2199999999993</v>
      </c>
      <c r="J141" s="20">
        <f t="shared" si="32"/>
        <v>6.653073868149324</v>
      </c>
      <c r="K141" s="20" t="e">
        <f t="shared" si="32"/>
        <v>#DIV/0!</v>
      </c>
      <c r="L141" s="20">
        <f t="shared" si="32"/>
        <v>6.653073868149324</v>
      </c>
      <c r="M141" s="7"/>
    </row>
    <row r="142" spans="1:13" ht="46.8" x14ac:dyDescent="0.3">
      <c r="A142" s="114" t="s">
        <v>151</v>
      </c>
      <c r="B142" s="24" t="s">
        <v>19</v>
      </c>
      <c r="C142" s="25" t="s">
        <v>415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62.4" x14ac:dyDescent="0.3">
      <c r="A143" s="114" t="s">
        <v>152</v>
      </c>
      <c r="B143" s="24" t="s">
        <v>19</v>
      </c>
      <c r="C143" s="25" t="s">
        <v>416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31.2" x14ac:dyDescent="0.3">
      <c r="A144" s="114" t="s">
        <v>343</v>
      </c>
      <c r="B144" s="24" t="s">
        <v>19</v>
      </c>
      <c r="C144" s="25" t="s">
        <v>418</v>
      </c>
      <c r="D144" s="26">
        <f t="shared" si="20"/>
        <v>700</v>
      </c>
      <c r="E144" s="26">
        <v>700</v>
      </c>
      <c r="F144" s="26"/>
      <c r="G144" s="20">
        <f t="shared" si="18"/>
        <v>0</v>
      </c>
      <c r="H144" s="26"/>
      <c r="I144" s="26"/>
      <c r="J144" s="20">
        <f t="shared" ref="J144" si="33">G144/D144*100</f>
        <v>0</v>
      </c>
      <c r="K144" s="26"/>
      <c r="L144" s="26"/>
      <c r="M144" s="7"/>
    </row>
    <row r="145" spans="1:13" ht="15.6" x14ac:dyDescent="0.3">
      <c r="A145" s="114" t="s">
        <v>153</v>
      </c>
      <c r="B145" s="24" t="s">
        <v>19</v>
      </c>
      <c r="C145" s="25" t="s">
        <v>419</v>
      </c>
      <c r="D145" s="26">
        <f t="shared" si="20"/>
        <v>189720900</v>
      </c>
      <c r="E145" s="26">
        <f>E146</f>
        <v>189720900</v>
      </c>
      <c r="F145" s="26"/>
      <c r="G145" s="20">
        <f t="shared" si="18"/>
        <v>4200000</v>
      </c>
      <c r="H145" s="26">
        <f>H146</f>
        <v>4200000</v>
      </c>
      <c r="I145" s="26"/>
      <c r="J145" s="20">
        <f t="shared" ref="J145:L148" si="34">G145/D145*100</f>
        <v>2.2137782395086676</v>
      </c>
      <c r="K145" s="20">
        <f t="shared" si="34"/>
        <v>2.2137782395086676</v>
      </c>
      <c r="L145" s="20" t="e">
        <f t="shared" si="34"/>
        <v>#DIV/0!</v>
      </c>
      <c r="M145" s="7"/>
    </row>
    <row r="146" spans="1:13" ht="31.2" x14ac:dyDescent="0.3">
      <c r="A146" s="114" t="s">
        <v>154</v>
      </c>
      <c r="B146" s="24" t="s">
        <v>19</v>
      </c>
      <c r="C146" s="25" t="s">
        <v>420</v>
      </c>
      <c r="D146" s="26">
        <f t="shared" si="20"/>
        <v>189720900</v>
      </c>
      <c r="E146" s="26">
        <v>189720900</v>
      </c>
      <c r="F146" s="26"/>
      <c r="G146" s="20">
        <f t="shared" si="18"/>
        <v>4200000</v>
      </c>
      <c r="H146" s="26">
        <v>4200000</v>
      </c>
      <c r="I146" s="26"/>
      <c r="J146" s="20">
        <f t="shared" si="34"/>
        <v>2.2137782395086676</v>
      </c>
      <c r="K146" s="20">
        <f t="shared" si="34"/>
        <v>2.2137782395086676</v>
      </c>
      <c r="L146" s="20" t="e">
        <f t="shared" si="34"/>
        <v>#DIV/0!</v>
      </c>
      <c r="M146" s="7"/>
    </row>
    <row r="147" spans="1:13" ht="15.6" x14ac:dyDescent="0.3">
      <c r="A147" s="114" t="s">
        <v>155</v>
      </c>
      <c r="B147" s="24" t="s">
        <v>19</v>
      </c>
      <c r="C147" s="25" t="s">
        <v>421</v>
      </c>
      <c r="D147" s="26">
        <f>D151+D150</f>
        <v>0</v>
      </c>
      <c r="E147" s="26">
        <f>E148+E151+E150</f>
        <v>0</v>
      </c>
      <c r="F147" s="26">
        <f>F148+F151</f>
        <v>0</v>
      </c>
      <c r="G147" s="20">
        <f>G150+G151</f>
        <v>0</v>
      </c>
      <c r="H147" s="26">
        <f>H148+H151+H150</f>
        <v>0</v>
      </c>
      <c r="I147" s="26">
        <f>I151+I150</f>
        <v>0</v>
      </c>
      <c r="J147" s="20" t="e">
        <f t="shared" si="34"/>
        <v>#DIV/0!</v>
      </c>
      <c r="K147" s="20" t="e">
        <f t="shared" si="34"/>
        <v>#DIV/0!</v>
      </c>
      <c r="L147" s="20" t="e">
        <f t="shared" si="34"/>
        <v>#DIV/0!</v>
      </c>
      <c r="M147" s="7"/>
    </row>
    <row r="148" spans="1:13" ht="93.6" x14ac:dyDescent="0.3">
      <c r="A148" s="114" t="s">
        <v>156</v>
      </c>
      <c r="B148" s="24" t="s">
        <v>19</v>
      </c>
      <c r="C148" s="25" t="s">
        <v>422</v>
      </c>
      <c r="D148" s="26"/>
      <c r="E148" s="26">
        <f>E149</f>
        <v>0</v>
      </c>
      <c r="F148" s="26">
        <f>F149</f>
        <v>0</v>
      </c>
      <c r="G148" s="20"/>
      <c r="H148" s="26">
        <f>H149</f>
        <v>0</v>
      </c>
      <c r="I148" s="26">
        <f>I149</f>
        <v>0</v>
      </c>
      <c r="J148" s="20" t="e">
        <f t="shared" si="34"/>
        <v>#DIV/0!</v>
      </c>
      <c r="K148" s="20" t="e">
        <f t="shared" si="34"/>
        <v>#DIV/0!</v>
      </c>
      <c r="L148" s="20" t="e">
        <f t="shared" si="34"/>
        <v>#DIV/0!</v>
      </c>
      <c r="M148" s="7"/>
    </row>
    <row r="149" spans="1:13" ht="109.2" x14ac:dyDescent="0.3">
      <c r="A149" s="114" t="s">
        <v>157</v>
      </c>
      <c r="B149" s="24" t="s">
        <v>19</v>
      </c>
      <c r="C149" s="25" t="s">
        <v>423</v>
      </c>
      <c r="D149" s="26"/>
      <c r="E149" s="26"/>
      <c r="F149" s="26"/>
      <c r="G149" s="20"/>
      <c r="H149" s="26"/>
      <c r="I149" s="26"/>
      <c r="J149" s="26" t="e">
        <f t="shared" ref="J149:J155" si="35">G149/D149*100</f>
        <v>#DIV/0!</v>
      </c>
      <c r="K149" s="26" t="e">
        <f t="shared" ref="K149:K155" si="36">H149/E149*100</f>
        <v>#DIV/0!</v>
      </c>
      <c r="L149" s="26" t="e">
        <f t="shared" ref="L149:L155" si="37">I149/F149*100</f>
        <v>#DIV/0!</v>
      </c>
      <c r="M149" s="7"/>
    </row>
    <row r="150" spans="1:13" ht="15.6" x14ac:dyDescent="0.3">
      <c r="A150" s="114" t="s">
        <v>437</v>
      </c>
      <c r="B150" s="24" t="s">
        <v>19</v>
      </c>
      <c r="C150" s="25" t="s">
        <v>436</v>
      </c>
      <c r="D150" s="26">
        <f>E150</f>
        <v>0</v>
      </c>
      <c r="E150" s="26"/>
      <c r="F150" s="26"/>
      <c r="G150" s="20">
        <f>H150</f>
        <v>0</v>
      </c>
      <c r="H150" s="26"/>
      <c r="I150" s="26"/>
      <c r="J150" s="26"/>
      <c r="K150" s="26"/>
      <c r="L150" s="26"/>
      <c r="M150" s="7"/>
    </row>
    <row r="151" spans="1:13" ht="15.6" x14ac:dyDescent="0.3">
      <c r="A151" s="114" t="s">
        <v>424</v>
      </c>
      <c r="B151" s="47" t="s">
        <v>19</v>
      </c>
      <c r="C151" s="48" t="s">
        <v>425</v>
      </c>
      <c r="D151" s="49">
        <f>E151+D154</f>
        <v>0</v>
      </c>
      <c r="E151" s="49">
        <f>E152+E153</f>
        <v>0</v>
      </c>
      <c r="F151" s="49">
        <f>F154</f>
        <v>0</v>
      </c>
      <c r="G151" s="53">
        <f>H151+G154</f>
        <v>0</v>
      </c>
      <c r="H151" s="49">
        <f>H152+H153</f>
        <v>0</v>
      </c>
      <c r="I151" s="49">
        <f>I154</f>
        <v>0</v>
      </c>
      <c r="J151" s="49" t="e">
        <f t="shared" si="35"/>
        <v>#DIV/0!</v>
      </c>
      <c r="K151" s="49" t="e">
        <f t="shared" si="36"/>
        <v>#DIV/0!</v>
      </c>
      <c r="L151" s="49" t="e">
        <f t="shared" si="37"/>
        <v>#DIV/0!</v>
      </c>
      <c r="M151" s="7"/>
    </row>
    <row r="152" spans="1:13" ht="31.2" x14ac:dyDescent="0.3">
      <c r="A152" s="114" t="s">
        <v>431</v>
      </c>
      <c r="B152" s="24" t="s">
        <v>19</v>
      </c>
      <c r="C152" s="25" t="s">
        <v>426</v>
      </c>
      <c r="D152" s="26">
        <f>E152</f>
        <v>0</v>
      </c>
      <c r="E152" s="26"/>
      <c r="F152" s="26"/>
      <c r="G152" s="20">
        <f t="shared" si="18"/>
        <v>0</v>
      </c>
      <c r="H152" s="26"/>
      <c r="I152" s="26"/>
      <c r="J152" s="26" t="e">
        <f t="shared" si="35"/>
        <v>#DIV/0!</v>
      </c>
      <c r="K152" s="26" t="e">
        <f t="shared" si="36"/>
        <v>#DIV/0!</v>
      </c>
      <c r="L152" s="26" t="e">
        <f t="shared" si="37"/>
        <v>#DIV/0!</v>
      </c>
      <c r="M152" s="7"/>
    </row>
    <row r="153" spans="1:13" ht="31.2" x14ac:dyDescent="0.3">
      <c r="A153" s="114" t="s">
        <v>431</v>
      </c>
      <c r="B153" s="24" t="s">
        <v>19</v>
      </c>
      <c r="C153" s="25" t="s">
        <v>485</v>
      </c>
      <c r="D153" s="26">
        <f>E153</f>
        <v>0</v>
      </c>
      <c r="E153" s="26"/>
      <c r="F153" s="26"/>
      <c r="G153" s="20">
        <f>H153</f>
        <v>0</v>
      </c>
      <c r="H153" s="26"/>
      <c r="I153" s="26"/>
      <c r="J153" s="26"/>
      <c r="K153" s="26" t="e">
        <f t="shared" si="36"/>
        <v>#DIV/0!</v>
      </c>
      <c r="L153" s="26"/>
      <c r="M153" s="7"/>
    </row>
    <row r="154" spans="1:13" ht="31.2" x14ac:dyDescent="0.3">
      <c r="A154" s="114" t="s">
        <v>432</v>
      </c>
      <c r="B154" s="24" t="s">
        <v>19</v>
      </c>
      <c r="C154" s="25" t="s">
        <v>430</v>
      </c>
      <c r="D154" s="26">
        <f>F154</f>
        <v>0</v>
      </c>
      <c r="E154" s="26"/>
      <c r="F154" s="26"/>
      <c r="G154" s="20">
        <f>I154</f>
        <v>0</v>
      </c>
      <c r="H154" s="26"/>
      <c r="I154" s="26"/>
      <c r="J154" s="26" t="e">
        <f t="shared" si="35"/>
        <v>#DIV/0!</v>
      </c>
      <c r="K154" s="26" t="e">
        <f t="shared" si="36"/>
        <v>#DIV/0!</v>
      </c>
      <c r="L154" s="26" t="e">
        <f t="shared" si="37"/>
        <v>#DIV/0!</v>
      </c>
      <c r="M154" s="7"/>
    </row>
    <row r="155" spans="1:13" ht="15.6" x14ac:dyDescent="0.3">
      <c r="A155" s="114" t="s">
        <v>457</v>
      </c>
      <c r="B155" s="24" t="s">
        <v>19</v>
      </c>
      <c r="C155" s="25" t="s">
        <v>342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0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78" x14ac:dyDescent="0.3">
      <c r="A156" s="111" t="s">
        <v>159</v>
      </c>
      <c r="B156" s="24" t="s">
        <v>19</v>
      </c>
      <c r="C156" s="25" t="s">
        <v>158</v>
      </c>
      <c r="D156" s="26">
        <f t="shared" si="20"/>
        <v>0</v>
      </c>
      <c r="E156" s="26">
        <f>E157+E158</f>
        <v>0</v>
      </c>
      <c r="F156" s="26">
        <f>F157+F158</f>
        <v>0</v>
      </c>
      <c r="G156" s="53">
        <f t="shared" si="18"/>
        <v>-11918048.210000001</v>
      </c>
      <c r="H156" s="26">
        <f>H157+H158</f>
        <v>-11918048.210000001</v>
      </c>
      <c r="I156" s="26">
        <f>I157+I158</f>
        <v>0</v>
      </c>
      <c r="J156" s="20" t="e">
        <f t="shared" ref="J156:L157" si="38">G156/D156*100</f>
        <v>#DIV/0!</v>
      </c>
      <c r="K156" s="20" t="e">
        <f t="shared" si="38"/>
        <v>#DIV/0!</v>
      </c>
      <c r="L156" s="20" t="e">
        <f t="shared" si="38"/>
        <v>#DIV/0!</v>
      </c>
      <c r="M156" s="7"/>
    </row>
    <row r="157" spans="1:13" ht="78" x14ac:dyDescent="0.3">
      <c r="A157" s="114" t="s">
        <v>159</v>
      </c>
      <c r="B157" s="24" t="s">
        <v>19</v>
      </c>
      <c r="C157" s="25" t="s">
        <v>427</v>
      </c>
      <c r="D157" s="26">
        <f t="shared" si="20"/>
        <v>0</v>
      </c>
      <c r="E157" s="26"/>
      <c r="F157" s="26"/>
      <c r="G157" s="20">
        <f t="shared" si="18"/>
        <v>-11918048.210000001</v>
      </c>
      <c r="H157" s="26">
        <v>-11918048.210000001</v>
      </c>
      <c r="I157" s="26"/>
      <c r="J157" s="20" t="e">
        <f t="shared" si="38"/>
        <v>#DIV/0!</v>
      </c>
      <c r="K157" s="20" t="e">
        <f t="shared" si="38"/>
        <v>#DIV/0!</v>
      </c>
      <c r="L157" s="20" t="e">
        <f t="shared" si="38"/>
        <v>#DIV/0!</v>
      </c>
      <c r="M157" s="7"/>
    </row>
    <row r="158" spans="1:13" ht="63" thickBot="1" x14ac:dyDescent="0.35">
      <c r="A158" s="114" t="s">
        <v>160</v>
      </c>
      <c r="B158" s="24" t="s">
        <v>19</v>
      </c>
      <c r="C158" s="25" t="s">
        <v>428</v>
      </c>
      <c r="D158" s="26">
        <f t="shared" si="20"/>
        <v>0</v>
      </c>
      <c r="E158" s="26"/>
      <c r="F158" s="26"/>
      <c r="G158" s="20">
        <f t="shared" si="18"/>
        <v>0</v>
      </c>
      <c r="H158" s="26"/>
      <c r="I158" s="26"/>
      <c r="J158" s="26"/>
      <c r="K158" s="26"/>
      <c r="L158" s="26"/>
      <c r="M158" s="7"/>
    </row>
    <row r="159" spans="1:13" x14ac:dyDescent="0.3">
      <c r="A159" s="8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 t="s">
        <v>161</v>
      </c>
    </row>
    <row r="160" spans="1:13" x14ac:dyDescent="0.3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8" workbookViewId="0">
      <selection activeCell="A78" sqref="A78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8" t="s">
        <v>0</v>
      </c>
      <c r="B4" s="128" t="s">
        <v>1</v>
      </c>
      <c r="C4" s="128" t="s">
        <v>162</v>
      </c>
      <c r="D4" s="130" t="s">
        <v>3</v>
      </c>
      <c r="E4" s="125"/>
      <c r="F4" s="125"/>
      <c r="G4" s="130" t="s">
        <v>4</v>
      </c>
      <c r="H4" s="125"/>
      <c r="I4" s="125"/>
      <c r="J4" s="123" t="s">
        <v>314</v>
      </c>
      <c r="K4" s="123" t="s">
        <v>315</v>
      </c>
      <c r="L4" s="123" t="s">
        <v>316</v>
      </c>
      <c r="M4" s="5"/>
    </row>
    <row r="5" spans="1:13" ht="140.4" customHeight="1" x14ac:dyDescent="0.3">
      <c r="A5" s="129"/>
      <c r="B5" s="129"/>
      <c r="C5" s="129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4"/>
      <c r="K5" s="124"/>
      <c r="L5" s="124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590834921</v>
      </c>
      <c r="E7" s="49">
        <f t="shared" si="0"/>
        <v>534604420</v>
      </c>
      <c r="F7" s="49">
        <f t="shared" si="0"/>
        <v>107610501</v>
      </c>
      <c r="G7" s="49">
        <f t="shared" si="0"/>
        <v>22588967.969999999</v>
      </c>
      <c r="H7" s="49">
        <f t="shared" si="0"/>
        <v>23718906.390000001</v>
      </c>
      <c r="I7" s="49">
        <f t="shared" si="0"/>
        <v>3178061.58</v>
      </c>
      <c r="J7" s="49">
        <f>G7/D7*100</f>
        <v>3.8232283108398053</v>
      </c>
      <c r="K7" s="49">
        <f>H7/E7*100</f>
        <v>4.4367209665045415</v>
      </c>
      <c r="L7" s="49">
        <f>I7/F7*100</f>
        <v>2.9533006077167134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175821765</v>
      </c>
      <c r="E9" s="49">
        <f t="shared" si="1"/>
        <v>131445300</v>
      </c>
      <c r="F9" s="49">
        <f t="shared" si="1"/>
        <v>44376465</v>
      </c>
      <c r="G9" s="49">
        <f t="shared" si="1"/>
        <v>9045003.0800000001</v>
      </c>
      <c r="H9" s="49">
        <f t="shared" si="1"/>
        <v>6954600.3799999999</v>
      </c>
      <c r="I9" s="49">
        <f t="shared" si="1"/>
        <v>2090402.7</v>
      </c>
      <c r="J9" s="49">
        <f t="shared" ref="J9:L13" si="2">G9/D9*100</f>
        <v>5.1444160397320546</v>
      </c>
      <c r="K9" s="49">
        <f t="shared" si="2"/>
        <v>5.2908703316132257</v>
      </c>
      <c r="L9" s="49">
        <f t="shared" si="2"/>
        <v>4.7106111313733532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8501701</v>
      </c>
      <c r="E10" s="59">
        <v>2303500</v>
      </c>
      <c r="F10" s="59">
        <v>6198201</v>
      </c>
      <c r="G10" s="59">
        <f>H10+I10</f>
        <v>280564.68</v>
      </c>
      <c r="H10" s="59">
        <v>139079.85999999999</v>
      </c>
      <c r="I10" s="59">
        <v>141484.82</v>
      </c>
      <c r="J10" s="26">
        <f t="shared" si="2"/>
        <v>3.3001005328227846</v>
      </c>
      <c r="K10" s="26">
        <f t="shared" si="2"/>
        <v>6.0377625352724111</v>
      </c>
      <c r="L10" s="26">
        <f t="shared" si="2"/>
        <v>2.2826755698952006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26000</v>
      </c>
      <c r="E11" s="59"/>
      <c r="F11" s="59">
        <v>26000</v>
      </c>
      <c r="G11" s="59">
        <f t="shared" ref="G11:G17" si="4">H11+I11</f>
        <v>0</v>
      </c>
      <c r="H11" s="59"/>
      <c r="I11" s="59"/>
      <c r="J11" s="26">
        <f t="shared" si="2"/>
        <v>0</v>
      </c>
      <c r="K11" s="26" t="e">
        <f t="shared" si="2"/>
        <v>#DIV/0!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66638714</v>
      </c>
      <c r="E12" s="59">
        <v>28700000</v>
      </c>
      <c r="F12" s="59">
        <v>37938714</v>
      </c>
      <c r="G12" s="59">
        <f>H12+I12</f>
        <v>3651008.6799999997</v>
      </c>
      <c r="H12" s="59">
        <v>1702090.8</v>
      </c>
      <c r="I12" s="59">
        <v>1948917.88</v>
      </c>
      <c r="J12" s="26">
        <f t="shared" si="2"/>
        <v>5.4788102303414794</v>
      </c>
      <c r="K12" s="26">
        <f t="shared" si="2"/>
        <v>5.9306299651567942</v>
      </c>
      <c r="L12" s="26">
        <f t="shared" si="2"/>
        <v>5.1370161887933259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18313300</v>
      </c>
      <c r="E14" s="59">
        <v>18313300</v>
      </c>
      <c r="F14" s="59">
        <v>0</v>
      </c>
      <c r="G14" s="59">
        <f t="shared" si="4"/>
        <v>1168944.21</v>
      </c>
      <c r="H14" s="59">
        <v>1168944.21</v>
      </c>
      <c r="I14" s="59">
        <v>0</v>
      </c>
      <c r="J14" s="26">
        <f>G14/D14*100</f>
        <v>6.3830342428726663</v>
      </c>
      <c r="K14" s="26">
        <f>H14/E14*100</f>
        <v>6.3830342428726663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155450</v>
      </c>
      <c r="E15" s="59"/>
      <c r="F15" s="59">
        <v>155450</v>
      </c>
      <c r="G15" s="59">
        <f t="shared" si="4"/>
        <v>0</v>
      </c>
      <c r="H15" s="59"/>
      <c r="I15" s="59"/>
      <c r="J15" s="26"/>
      <c r="K15" s="26" t="e">
        <f>H15/E15*100</f>
        <v>#DIV/0!</v>
      </c>
      <c r="L15" s="26">
        <f>I15/F15*100</f>
        <v>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82079900</v>
      </c>
      <c r="E17" s="59">
        <v>82077800</v>
      </c>
      <c r="F17" s="59">
        <v>2100</v>
      </c>
      <c r="G17" s="59">
        <f t="shared" si="4"/>
        <v>3944485.51</v>
      </c>
      <c r="H17" s="59">
        <v>3944485.51</v>
      </c>
      <c r="I17" s="59"/>
      <c r="J17" s="26">
        <f t="shared" ref="J17:J61" si="5">G17/D17*100</f>
        <v>4.8056655892611957</v>
      </c>
      <c r="K17" s="26">
        <f t="shared" ref="K17:K61" si="6">H17/E17*100</f>
        <v>4.8057885445272657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31087.4</v>
      </c>
      <c r="H18" s="49">
        <f t="shared" si="8"/>
        <v>0</v>
      </c>
      <c r="I18" s="49">
        <f t="shared" si="8"/>
        <v>31087.4</v>
      </c>
      <c r="J18" s="49">
        <f t="shared" si="5"/>
        <v>2.8325649202733487</v>
      </c>
      <c r="K18" s="49" t="e">
        <f t="shared" si="6"/>
        <v>#DIV/0!</v>
      </c>
      <c r="L18" s="49">
        <f t="shared" si="7"/>
        <v>2.8325649202733487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31087.4</v>
      </c>
      <c r="H19" s="59"/>
      <c r="I19" s="59">
        <v>31087.4</v>
      </c>
      <c r="J19" s="26">
        <f t="shared" si="5"/>
        <v>2.8325649202733487</v>
      </c>
      <c r="K19" s="26" t="e">
        <f t="shared" si="6"/>
        <v>#DIV/0!</v>
      </c>
      <c r="L19" s="26">
        <f t="shared" si="7"/>
        <v>2.8325649202733487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10225000</v>
      </c>
      <c r="E20" s="49">
        <f t="shared" si="9"/>
        <v>9400000</v>
      </c>
      <c r="F20" s="49">
        <f t="shared" si="9"/>
        <v>825000</v>
      </c>
      <c r="G20" s="49">
        <f t="shared" si="9"/>
        <v>342061.37</v>
      </c>
      <c r="H20" s="49">
        <f t="shared" si="9"/>
        <v>331011.37</v>
      </c>
      <c r="I20" s="49">
        <f t="shared" si="9"/>
        <v>11050</v>
      </c>
      <c r="J20" s="49">
        <f t="shared" si="5"/>
        <v>3.3453434718826407</v>
      </c>
      <c r="K20" s="49">
        <f t="shared" si="6"/>
        <v>3.5213975531914894</v>
      </c>
      <c r="L20" s="49">
        <f t="shared" si="7"/>
        <v>1.3393939393939394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9770000</v>
      </c>
      <c r="E22" s="59">
        <v>9400000</v>
      </c>
      <c r="F22" s="59">
        <v>370000</v>
      </c>
      <c r="G22" s="59">
        <f>H22+I22</f>
        <v>342061.37</v>
      </c>
      <c r="H22" s="59">
        <v>331011.37</v>
      </c>
      <c r="I22" s="59">
        <v>11050</v>
      </c>
      <c r="J22" s="26">
        <f t="shared" si="5"/>
        <v>3.5011399181166838</v>
      </c>
      <c r="K22" s="26">
        <f t="shared" si="6"/>
        <v>3.5213975531914894</v>
      </c>
      <c r="L22" s="26">
        <f t="shared" si="7"/>
        <v>2.9864864864864864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455000</v>
      </c>
      <c r="E23" s="59"/>
      <c r="F23" s="59">
        <v>455000</v>
      </c>
      <c r="G23" s="59">
        <f>H23+I23</f>
        <v>0</v>
      </c>
      <c r="H23" s="59">
        <v>0</v>
      </c>
      <c r="I23" s="59"/>
      <c r="J23" s="26">
        <f t="shared" si="5"/>
        <v>0</v>
      </c>
      <c r="K23" s="26" t="e">
        <f t="shared" si="6"/>
        <v>#DIV/0!</v>
      </c>
      <c r="L23" s="26">
        <f t="shared" si="7"/>
        <v>0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10440900.279999999</v>
      </c>
      <c r="E25" s="49">
        <f t="shared" ref="E25:I25" si="10">E26+E27+E28+E29+E30</f>
        <v>5147200</v>
      </c>
      <c r="F25" s="49">
        <f t="shared" si="10"/>
        <v>5293700.2799999993</v>
      </c>
      <c r="G25" s="49">
        <f t="shared" si="10"/>
        <v>169576.22</v>
      </c>
      <c r="H25" s="49">
        <f t="shared" si="10"/>
        <v>0</v>
      </c>
      <c r="I25" s="49">
        <f t="shared" si="10"/>
        <v>169576.22</v>
      </c>
      <c r="J25" s="49">
        <f t="shared" si="5"/>
        <v>1.6241532382492978</v>
      </c>
      <c r="K25" s="49">
        <f t="shared" si="6"/>
        <v>0</v>
      </c>
      <c r="L25" s="49">
        <f t="shared" si="7"/>
        <v>3.2033589177814203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8376.2199999999993</v>
      </c>
      <c r="H26" s="59"/>
      <c r="I26" s="59">
        <v>8376.2199999999993</v>
      </c>
      <c r="J26" s="26">
        <f t="shared" si="5"/>
        <v>6.7659289176090462</v>
      </c>
      <c r="K26" s="26" t="e">
        <f t="shared" si="6"/>
        <v>#DIV/0!</v>
      </c>
      <c r="L26" s="26">
        <f t="shared" si="7"/>
        <v>6.7659289176090462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8008300.2799999993</v>
      </c>
      <c r="E29" s="59">
        <v>4978400</v>
      </c>
      <c r="F29" s="59">
        <v>3029900.28</v>
      </c>
      <c r="G29" s="59">
        <f>H29+I29</f>
        <v>161200</v>
      </c>
      <c r="H29" s="59">
        <v>0</v>
      </c>
      <c r="I29" s="59">
        <v>161200</v>
      </c>
      <c r="J29" s="26">
        <f t="shared" si="5"/>
        <v>2.0129115338317458</v>
      </c>
      <c r="K29" s="26">
        <f t="shared" si="6"/>
        <v>0</v>
      </c>
      <c r="L29" s="26">
        <f t="shared" si="7"/>
        <v>5.3203071092491534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2308800</v>
      </c>
      <c r="E30" s="59">
        <v>168800</v>
      </c>
      <c r="F30" s="59">
        <v>2140000</v>
      </c>
      <c r="G30" s="59">
        <f>H30+I30</f>
        <v>0</v>
      </c>
      <c r="H30" s="59"/>
      <c r="I30" s="59"/>
      <c r="J30" s="26">
        <f t="shared" si="5"/>
        <v>0</v>
      </c>
      <c r="K30" s="26">
        <f t="shared" si="6"/>
        <v>0</v>
      </c>
      <c r="L30" s="26">
        <f t="shared" si="7"/>
        <v>0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54048835.719999999</v>
      </c>
      <c r="E31" s="49">
        <f>E32+E33+E34+E35</f>
        <v>0</v>
      </c>
      <c r="F31" s="49">
        <f t="shared" ref="F31:I31" si="13">F32+F33+F34</f>
        <v>54048835.719999999</v>
      </c>
      <c r="G31" s="49">
        <f>G32+G33+G34+G35</f>
        <v>840707.26</v>
      </c>
      <c r="H31" s="49">
        <f>H32+H33+H34+H35</f>
        <v>0</v>
      </c>
      <c r="I31" s="49">
        <f t="shared" si="13"/>
        <v>840707.26</v>
      </c>
      <c r="J31" s="49">
        <f t="shared" si="5"/>
        <v>1.5554585936971594</v>
      </c>
      <c r="K31" s="49" t="e">
        <f t="shared" si="6"/>
        <v>#DIV/0!</v>
      </c>
      <c r="L31" s="49">
        <f t="shared" si="7"/>
        <v>1.5554585936971594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38816120</v>
      </c>
      <c r="E32" s="59">
        <v>0</v>
      </c>
      <c r="F32" s="59">
        <v>38816120</v>
      </c>
      <c r="G32" s="59">
        <f>H32+I32</f>
        <v>374667.64</v>
      </c>
      <c r="H32" s="59">
        <v>0</v>
      </c>
      <c r="I32" s="59">
        <v>374667.64</v>
      </c>
      <c r="J32" s="26">
        <f t="shared" si="5"/>
        <v>0.96523722618334862</v>
      </c>
      <c r="K32" s="26" t="e">
        <f t="shared" si="6"/>
        <v>#DIV/0!</v>
      </c>
      <c r="L32" s="26">
        <f t="shared" si="7"/>
        <v>0.96523722618334862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1696000</v>
      </c>
      <c r="E33" s="59"/>
      <c r="F33" s="59">
        <v>1696000</v>
      </c>
      <c r="G33" s="59">
        <f>H33+I33</f>
        <v>121424</v>
      </c>
      <c r="H33" s="59"/>
      <c r="I33" s="59">
        <v>121424</v>
      </c>
      <c r="J33" s="26">
        <f t="shared" si="5"/>
        <v>7.1594339622641519</v>
      </c>
      <c r="K33" s="26" t="e">
        <f t="shared" si="6"/>
        <v>#DIV/0!</v>
      </c>
      <c r="L33" s="26">
        <f t="shared" si="7"/>
        <v>7.1594339622641519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13536715.720000001</v>
      </c>
      <c r="E34" s="59">
        <v>0</v>
      </c>
      <c r="F34" s="59">
        <v>13536715.720000001</v>
      </c>
      <c r="G34" s="59">
        <f>H34+I34</f>
        <v>344615.62</v>
      </c>
      <c r="H34" s="59">
        <v>0</v>
      </c>
      <c r="I34" s="59">
        <v>344615.62</v>
      </c>
      <c r="J34" s="26">
        <f t="shared" si="5"/>
        <v>2.5457845693755914</v>
      </c>
      <c r="K34" s="26" t="e">
        <f t="shared" si="6"/>
        <v>#DIV/0!</v>
      </c>
      <c r="L34" s="26">
        <f t="shared" si="7"/>
        <v>2.5457845693755914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0</v>
      </c>
      <c r="E35" s="59"/>
      <c r="F35" s="59">
        <v>0</v>
      </c>
      <c r="G35" s="59">
        <f t="shared" ref="G35" si="15">H35+I35</f>
        <v>0</v>
      </c>
      <c r="H35" s="59"/>
      <c r="I35" s="59">
        <v>0</v>
      </c>
      <c r="J35" s="26" t="e">
        <f t="shared" si="5"/>
        <v>#DIV/0!</v>
      </c>
      <c r="K35" s="26" t="e">
        <f t="shared" si="6"/>
        <v>#DIV/0!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524700</v>
      </c>
      <c r="E36" s="49">
        <f>E37</f>
        <v>524700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524700</v>
      </c>
      <c r="E37" s="59">
        <v>524700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296881000</v>
      </c>
      <c r="E38" s="49">
        <f>E39+E40+E42+E43+E41</f>
        <v>296881000</v>
      </c>
      <c r="F38" s="49">
        <v>0</v>
      </c>
      <c r="G38" s="49">
        <f>G39+G40+G42+G43+G41</f>
        <v>9622539.9500000011</v>
      </c>
      <c r="H38" s="49">
        <f>H39+H40+H42+H43+H41</f>
        <v>9622539.9500000011</v>
      </c>
      <c r="I38" s="49">
        <v>0</v>
      </c>
      <c r="J38" s="49">
        <f t="shared" si="5"/>
        <v>3.2412111081544461</v>
      </c>
      <c r="K38" s="49">
        <f t="shared" si="6"/>
        <v>3.2412111081544461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91434800</v>
      </c>
      <c r="E39" s="59">
        <v>91434800</v>
      </c>
      <c r="F39" s="59">
        <v>0</v>
      </c>
      <c r="G39" s="59">
        <f>H39+I39</f>
        <v>2223626.1</v>
      </c>
      <c r="H39" s="59">
        <v>2223626.1</v>
      </c>
      <c r="I39" s="59">
        <v>0</v>
      </c>
      <c r="J39" s="26">
        <f t="shared" si="5"/>
        <v>2.4319253719590357</v>
      </c>
      <c r="K39" s="26">
        <f t="shared" si="6"/>
        <v>2.4319253719590357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141979600</v>
      </c>
      <c r="E40" s="59">
        <v>141979600</v>
      </c>
      <c r="F40" s="59">
        <v>0</v>
      </c>
      <c r="G40" s="59">
        <f t="shared" ref="G40:G43" si="17">H40+I40</f>
        <v>4783857.1900000004</v>
      </c>
      <c r="H40" s="59">
        <v>4783857.1900000004</v>
      </c>
      <c r="I40" s="59">
        <v>0</v>
      </c>
      <c r="J40" s="26">
        <f t="shared" si="5"/>
        <v>3.3693975683830639</v>
      </c>
      <c r="K40" s="26">
        <f t="shared" si="6"/>
        <v>3.3693975683830639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40120000</v>
      </c>
      <c r="E41" s="59">
        <v>40120000</v>
      </c>
      <c r="F41" s="59">
        <v>0</v>
      </c>
      <c r="G41" s="59">
        <f t="shared" si="17"/>
        <v>1758405.37</v>
      </c>
      <c r="H41" s="59">
        <v>1758405.37</v>
      </c>
      <c r="I41" s="59">
        <v>0</v>
      </c>
      <c r="J41" s="26">
        <f t="shared" ref="J41" si="18">G41/D41*100</f>
        <v>4.382864830508475</v>
      </c>
      <c r="K41" s="26">
        <f t="shared" ref="K41" si="19">H41/E41*100</f>
        <v>4.382864830508475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580000</v>
      </c>
      <c r="E42" s="59">
        <v>580000</v>
      </c>
      <c r="F42" s="59">
        <v>0</v>
      </c>
      <c r="G42" s="59">
        <f t="shared" si="17"/>
        <v>0</v>
      </c>
      <c r="H42" s="59"/>
      <c r="I42" s="26">
        <v>0</v>
      </c>
      <c r="J42" s="26">
        <f t="shared" si="5"/>
        <v>0</v>
      </c>
      <c r="K42" s="26">
        <f t="shared" si="6"/>
        <v>0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22766600</v>
      </c>
      <c r="E43" s="59">
        <v>22766600</v>
      </c>
      <c r="F43" s="59">
        <v>0</v>
      </c>
      <c r="G43" s="59">
        <f t="shared" si="17"/>
        <v>856651.29</v>
      </c>
      <c r="H43" s="59">
        <v>856651.29</v>
      </c>
      <c r="I43" s="26">
        <v>0</v>
      </c>
      <c r="J43" s="26">
        <f t="shared" si="5"/>
        <v>3.7627546054307626</v>
      </c>
      <c r="K43" s="26">
        <f t="shared" si="6"/>
        <v>3.7627546054307626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37191320</v>
      </c>
      <c r="E44" s="49">
        <f t="shared" ref="E44:I44" si="20">E45+E46</f>
        <v>36631320</v>
      </c>
      <c r="F44" s="49">
        <f t="shared" si="20"/>
        <v>560000</v>
      </c>
      <c r="G44" s="49">
        <f>H44+I44</f>
        <v>1889469.6099999999</v>
      </c>
      <c r="H44" s="49">
        <f t="shared" si="20"/>
        <v>1889469.6099999999</v>
      </c>
      <c r="I44" s="49">
        <f t="shared" si="20"/>
        <v>0</v>
      </c>
      <c r="J44" s="49">
        <f t="shared" si="5"/>
        <v>5.0804048095093153</v>
      </c>
      <c r="K44" s="49">
        <f t="shared" si="6"/>
        <v>5.1580713171133326</v>
      </c>
      <c r="L44" s="49">
        <f t="shared" si="7"/>
        <v>0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32391320</v>
      </c>
      <c r="E45" s="59">
        <v>31831320</v>
      </c>
      <c r="F45" s="59">
        <v>560000</v>
      </c>
      <c r="G45" s="59">
        <f>H45+I45</f>
        <v>1591144.89</v>
      </c>
      <c r="H45" s="59">
        <v>1591144.89</v>
      </c>
      <c r="I45" s="59"/>
      <c r="J45" s="26">
        <f t="shared" si="5"/>
        <v>4.9122570182382193</v>
      </c>
      <c r="K45" s="26">
        <f t="shared" si="6"/>
        <v>4.9986770576903501</v>
      </c>
      <c r="L45" s="26">
        <f t="shared" si="7"/>
        <v>0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4800000</v>
      </c>
      <c r="E46" s="59">
        <v>4800000</v>
      </c>
      <c r="F46" s="59">
        <v>0</v>
      </c>
      <c r="G46" s="59">
        <f>H46+I46</f>
        <v>298324.71999999997</v>
      </c>
      <c r="H46" s="59">
        <v>298324.71999999997</v>
      </c>
      <c r="I46" s="59"/>
      <c r="J46" s="26">
        <f t="shared" si="5"/>
        <v>6.2150983333333327</v>
      </c>
      <c r="K46" s="26">
        <f t="shared" si="6"/>
        <v>6.2150983333333327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0</v>
      </c>
      <c r="E47" s="60">
        <f t="shared" si="21"/>
        <v>0</v>
      </c>
      <c r="F47" s="60">
        <f t="shared" si="21"/>
        <v>0</v>
      </c>
      <c r="G47" s="60">
        <f t="shared" si="21"/>
        <v>0</v>
      </c>
      <c r="H47" s="60">
        <f t="shared" si="21"/>
        <v>0</v>
      </c>
      <c r="I47" s="60">
        <f t="shared" si="21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3912900</v>
      </c>
      <c r="E49" s="49">
        <f t="shared" si="22"/>
        <v>3184900</v>
      </c>
      <c r="F49" s="49">
        <f t="shared" si="22"/>
        <v>728000</v>
      </c>
      <c r="G49" s="49">
        <f t="shared" si="22"/>
        <v>628523.07999999996</v>
      </c>
      <c r="H49" s="49">
        <f t="shared" si="22"/>
        <v>613285.07999999996</v>
      </c>
      <c r="I49" s="49">
        <f t="shared" si="22"/>
        <v>15238</v>
      </c>
      <c r="J49" s="49">
        <f t="shared" si="5"/>
        <v>16.062845459889083</v>
      </c>
      <c r="K49" s="49">
        <f t="shared" si="6"/>
        <v>19.25602310904581</v>
      </c>
      <c r="L49" s="49">
        <f t="shared" si="7"/>
        <v>2.0931318681318682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1728000</v>
      </c>
      <c r="E50" s="59">
        <v>1000000</v>
      </c>
      <c r="F50" s="59">
        <v>728000</v>
      </c>
      <c r="G50" s="59">
        <f>H50+I50</f>
        <v>389338.61</v>
      </c>
      <c r="H50" s="59">
        <v>374100.61</v>
      </c>
      <c r="I50" s="59">
        <v>15238</v>
      </c>
      <c r="J50" s="26">
        <f t="shared" si="5"/>
        <v>22.531169560185184</v>
      </c>
      <c r="K50" s="26">
        <f t="shared" si="6"/>
        <v>37.410060999999999</v>
      </c>
      <c r="L50" s="26">
        <f t="shared" si="7"/>
        <v>2.0931318681318682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3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0</v>
      </c>
      <c r="H52" s="59"/>
      <c r="I52" s="59"/>
      <c r="J52" s="26">
        <f t="shared" si="5"/>
        <v>0</v>
      </c>
      <c r="K52" s="26">
        <f t="shared" si="6"/>
        <v>0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1200000</v>
      </c>
      <c r="E53" s="59">
        <v>1200000</v>
      </c>
      <c r="F53" s="59">
        <v>0</v>
      </c>
      <c r="G53" s="59">
        <f>H53+I53</f>
        <v>239184.47</v>
      </c>
      <c r="H53" s="59">
        <v>239184.47</v>
      </c>
      <c r="I53" s="59">
        <v>0</v>
      </c>
      <c r="J53" s="26">
        <f t="shared" si="5"/>
        <v>19.932039166666669</v>
      </c>
      <c r="K53" s="26">
        <f t="shared" si="6"/>
        <v>19.932039166666669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681000</v>
      </c>
      <c r="E54" s="49">
        <f t="shared" si="25"/>
        <v>0</v>
      </c>
      <c r="F54" s="49">
        <f t="shared" si="25"/>
        <v>681000</v>
      </c>
      <c r="G54" s="49">
        <f t="shared" si="25"/>
        <v>20000</v>
      </c>
      <c r="H54" s="49">
        <f t="shared" si="25"/>
        <v>0</v>
      </c>
      <c r="I54" s="49">
        <f t="shared" si="25"/>
        <v>20000</v>
      </c>
      <c r="J54" s="49">
        <f t="shared" si="5"/>
        <v>2.9368575624082229</v>
      </c>
      <c r="K54" s="49" t="e">
        <f t="shared" si="6"/>
        <v>#DIV/0!</v>
      </c>
      <c r="L54" s="49">
        <f t="shared" si="7"/>
        <v>2.9368575624082229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11000</v>
      </c>
      <c r="E55" s="59"/>
      <c r="F55" s="59">
        <v>11000</v>
      </c>
      <c r="G55" s="59">
        <f>H55+I55</f>
        <v>0</v>
      </c>
      <c r="H55" s="59"/>
      <c r="I55" s="59"/>
      <c r="J55" s="26">
        <f t="shared" si="5"/>
        <v>0</v>
      </c>
      <c r="K55" s="26" t="e">
        <f t="shared" si="6"/>
        <v>#DIV/0!</v>
      </c>
      <c r="L55" s="26">
        <f t="shared" si="7"/>
        <v>0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670000</v>
      </c>
      <c r="E56" s="59">
        <v>0</v>
      </c>
      <c r="F56" s="59">
        <v>670000</v>
      </c>
      <c r="G56" s="59">
        <f>H56+I56</f>
        <v>20000</v>
      </c>
      <c r="H56" s="59">
        <v>0</v>
      </c>
      <c r="I56" s="59">
        <v>20000</v>
      </c>
      <c r="J56" s="26">
        <f t="shared" si="5"/>
        <v>2.9850746268656714</v>
      </c>
      <c r="K56" s="26" t="e">
        <f t="shared" si="6"/>
        <v>#DIV/0!</v>
      </c>
      <c r="L56" s="26">
        <f t="shared" si="7"/>
        <v>2.9850746268656714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0</v>
      </c>
      <c r="G59" s="49">
        <f t="shared" si="27"/>
        <v>0</v>
      </c>
      <c r="H59" s="49">
        <f>H61+H60</f>
        <v>4308000</v>
      </c>
      <c r="I59" s="49">
        <f>I61+I60</f>
        <v>0</v>
      </c>
      <c r="J59" s="49" t="e">
        <f t="shared" si="5"/>
        <v>#DIV/0!</v>
      </c>
      <c r="K59" s="49">
        <f t="shared" si="6"/>
        <v>8.3845854418061503</v>
      </c>
      <c r="L59" s="49" t="e">
        <f t="shared" si="7"/>
        <v>#DIV/0!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4308000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/>
      <c r="G61" s="59"/>
      <c r="H61" s="59"/>
      <c r="I61" s="59"/>
      <c r="J61" s="26" t="e">
        <f t="shared" si="5"/>
        <v>#DIV/0!</v>
      </c>
      <c r="K61" s="26" t="e">
        <f t="shared" si="6"/>
        <v>#DIV/0!</v>
      </c>
      <c r="L61" s="26" t="e">
        <f t="shared" si="7"/>
        <v>#DIV/0!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-5662941</v>
      </c>
      <c r="E63" s="42">
        <f>Доходы!E9-Расходы!E7</f>
        <v>-2663000</v>
      </c>
      <c r="F63" s="42">
        <f>Доходы!F9-Расходы!F7</f>
        <v>-2999941</v>
      </c>
      <c r="G63" s="42">
        <f>Доходы!G9-Расходы!G7</f>
        <v>-4291572.2899999991</v>
      </c>
      <c r="H63" s="42">
        <f>Доходы!H9-Расходы!H7</f>
        <v>-5456385.3700000048</v>
      </c>
      <c r="I63" s="42">
        <f>Доходы!I9-Расходы!I7</f>
        <v>1164813.08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E47" sqref="E47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1"/>
      <c r="B2" s="132"/>
      <c r="C2" s="132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8" t="s">
        <v>0</v>
      </c>
      <c r="B4" s="128" t="s">
        <v>1</v>
      </c>
      <c r="C4" s="128" t="s">
        <v>253</v>
      </c>
      <c r="D4" s="130" t="s">
        <v>3</v>
      </c>
      <c r="E4" s="125"/>
      <c r="F4" s="125"/>
      <c r="G4" s="125" t="s">
        <v>4</v>
      </c>
      <c r="H4" s="125"/>
      <c r="I4" s="125"/>
      <c r="J4" s="5"/>
    </row>
    <row r="5" spans="1:10" ht="139.5" customHeight="1" x14ac:dyDescent="0.3">
      <c r="A5" s="129"/>
      <c r="B5" s="129"/>
      <c r="C5" s="129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5662941</v>
      </c>
      <c r="E7" s="85">
        <f>E9+E20</f>
        <v>2663000</v>
      </c>
      <c r="F7" s="86">
        <f>F20</f>
        <v>2999941</v>
      </c>
      <c r="G7" s="85">
        <f>G9+G20</f>
        <v>4291572.2900000047</v>
      </c>
      <c r="H7" s="85">
        <f>H9+H20</f>
        <v>5456385.3700000048</v>
      </c>
      <c r="I7" s="87">
        <f>I9+I20</f>
        <v>-1164813.08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2848141</v>
      </c>
      <c r="E20" s="94">
        <f>E21</f>
        <v>-151800</v>
      </c>
      <c r="F20" s="94">
        <f>F21</f>
        <v>2999941</v>
      </c>
      <c r="G20" s="105">
        <f>H20+I20</f>
        <v>4291572.2900000047</v>
      </c>
      <c r="H20" s="94">
        <f>H21</f>
        <v>5456385.3700000048</v>
      </c>
      <c r="I20" s="103">
        <f>I21</f>
        <v>-1164813.08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2848141</v>
      </c>
      <c r="E21" s="94">
        <f>E22+E27</f>
        <v>-151800</v>
      </c>
      <c r="F21" s="94">
        <f>F22+F27</f>
        <v>2999941</v>
      </c>
      <c r="G21" s="94">
        <f t="shared" ref="G21:G31" si="0">H21+I21</f>
        <v>4291572.2900000047</v>
      </c>
      <c r="H21" s="94">
        <f>H22+H27</f>
        <v>5456385.3700000048</v>
      </c>
      <c r="I21" s="103">
        <f>I22+I27</f>
        <v>-1164813.08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-639366780</v>
      </c>
      <c r="E22" s="94">
        <f>E23</f>
        <v>-534756220</v>
      </c>
      <c r="F22" s="94">
        <f>F23</f>
        <v>-104610560</v>
      </c>
      <c r="G22" s="101">
        <f t="shared" si="0"/>
        <v>-22605395.679999996</v>
      </c>
      <c r="H22" s="101">
        <f>H23</f>
        <v>-18262521.019999996</v>
      </c>
      <c r="I22" s="103">
        <f>I23</f>
        <v>-4342874.66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-639366780</v>
      </c>
      <c r="E23" s="94">
        <f>E24</f>
        <v>-534756220</v>
      </c>
      <c r="F23" s="94">
        <f>F24</f>
        <v>-104610560</v>
      </c>
      <c r="G23" s="101">
        <f t="shared" si="0"/>
        <v>-22605395.679999996</v>
      </c>
      <c r="H23" s="101">
        <f>H24</f>
        <v>-18262521.019999996</v>
      </c>
      <c r="I23" s="103">
        <f>I24</f>
        <v>-4342874.66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-639366780</v>
      </c>
      <c r="E24" s="94">
        <f>E25+E26</f>
        <v>-534756220</v>
      </c>
      <c r="F24" s="94">
        <f>F25+F26</f>
        <v>-104610560</v>
      </c>
      <c r="G24" s="101">
        <f t="shared" si="0"/>
        <v>-22605395.679999996</v>
      </c>
      <c r="H24" s="101">
        <f>H25+H26</f>
        <v>-18262521.019999996</v>
      </c>
      <c r="I24" s="102">
        <f>I25+I26</f>
        <v>-4342874.66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-534756220</v>
      </c>
      <c r="E25" s="94">
        <f>-(Доходы!E9+Источники!E9)</f>
        <v>-534756220</v>
      </c>
      <c r="F25" s="94"/>
      <c r="G25" s="101">
        <f t="shared" si="0"/>
        <v>-18262521.019999996</v>
      </c>
      <c r="H25" s="94">
        <f>-(Доходы!H9+Источники!H9)</f>
        <v>-18262521.019999996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-104610560</v>
      </c>
      <c r="E26" s="94"/>
      <c r="F26" s="94">
        <f>-(Доходы!F9)</f>
        <v>-104610560</v>
      </c>
      <c r="G26" s="101">
        <f t="shared" si="0"/>
        <v>-4342874.66</v>
      </c>
      <c r="H26" s="94"/>
      <c r="I26" s="103">
        <f>-(Доходы!I9)</f>
        <v>-4342874.66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642214921</v>
      </c>
      <c r="E27" s="94">
        <f>E28</f>
        <v>534604420</v>
      </c>
      <c r="F27" s="94">
        <f>F28</f>
        <v>107610501</v>
      </c>
      <c r="G27" s="101">
        <f t="shared" si="0"/>
        <v>26896967.969999999</v>
      </c>
      <c r="H27" s="101">
        <f>H28</f>
        <v>23718906.390000001</v>
      </c>
      <c r="I27" s="103">
        <f>I28</f>
        <v>3178061.58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642214921</v>
      </c>
      <c r="E28" s="94">
        <f>E29</f>
        <v>534604420</v>
      </c>
      <c r="F28" s="94">
        <f>F29</f>
        <v>107610501</v>
      </c>
      <c r="G28" s="101">
        <f t="shared" si="0"/>
        <v>26896967.969999999</v>
      </c>
      <c r="H28" s="101">
        <f>H29</f>
        <v>23718906.390000001</v>
      </c>
      <c r="I28" s="103">
        <f>I29</f>
        <v>3178061.58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642214921</v>
      </c>
      <c r="E29" s="94">
        <f>E30+E31</f>
        <v>534604420</v>
      </c>
      <c r="F29" s="94">
        <f>F30+F31</f>
        <v>107610501</v>
      </c>
      <c r="G29" s="101">
        <f t="shared" si="0"/>
        <v>26896967.969999999</v>
      </c>
      <c r="H29" s="101">
        <f>H30+H31</f>
        <v>23718906.390000001</v>
      </c>
      <c r="I29" s="103">
        <f>I30+I31</f>
        <v>3178061.58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534604420</v>
      </c>
      <c r="E30" s="94">
        <f>Расходы!E7</f>
        <v>534604420</v>
      </c>
      <c r="F30" s="94"/>
      <c r="G30" s="101">
        <f t="shared" si="0"/>
        <v>23718906.390000001</v>
      </c>
      <c r="H30" s="101">
        <f>Расходы!H7</f>
        <v>23718906.390000001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107610501</v>
      </c>
      <c r="E31" s="108"/>
      <c r="F31" s="108">
        <f>Расходы!F7</f>
        <v>107610501</v>
      </c>
      <c r="G31" s="109">
        <f t="shared" si="0"/>
        <v>3178061.58</v>
      </c>
      <c r="H31" s="109"/>
      <c r="I31" s="110">
        <f>Расходы!I7</f>
        <v>3178061.58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475</v>
      </c>
      <c r="C34" s="122"/>
      <c r="D34" s="1" t="s">
        <v>476</v>
      </c>
    </row>
    <row r="36" spans="1:4" x14ac:dyDescent="0.3">
      <c r="A36" s="1" t="s">
        <v>477</v>
      </c>
      <c r="C36" s="122"/>
      <c r="D36" s="1" t="s">
        <v>478</v>
      </c>
    </row>
    <row r="38" spans="1:4" x14ac:dyDescent="0.3">
      <c r="A38" s="1" t="s">
        <v>479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2023-03-28T03:55:59Z</cp:lastPrinted>
  <dcterms:created xsi:type="dcterms:W3CDTF">2017-02-16T00:52:44Z</dcterms:created>
  <dcterms:modified xsi:type="dcterms:W3CDTF">2023-03-28T05:37:43Z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